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" ContentType="application/vnd.visi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rchase Administration\ADM001 - Process Central Work\Redline Versions\2023\Metadata Cleanup 2.16.23\"/>
    </mc:Choice>
  </mc:AlternateContent>
  <xr:revisionPtr revIDLastSave="0" documentId="13_ncr:40009_{3735462A-1222-4D6F-BE83-7B87F7E7828E}" xr6:coauthVersionLast="47" xr6:coauthVersionMax="47" xr10:uidLastSave="{00000000-0000-0000-0000-000000000000}"/>
  <bookViews>
    <workbookView xWindow="-108" yWindow="-108" windowWidth="23256" windowHeight="12576" activeTab="1"/>
  </bookViews>
  <sheets>
    <sheet name="Procedure" sheetId="15" r:id="rId1"/>
    <sheet name="Cover" sheetId="7" r:id="rId2"/>
    <sheet name="Audit" sheetId="1" r:id="rId3"/>
    <sheet name="Dock Audit" sheetId="10" r:id="rId4"/>
  </sheets>
  <externalReferences>
    <externalReference r:id="rId5"/>
  </externalReferences>
  <definedNames>
    <definedName name="h">Audit!$J:$J</definedName>
    <definedName name="_xlnm.Print_Area" localSheetId="2">Audit!$A$2:$F$97</definedName>
    <definedName name="_xlnm.Print_Area" localSheetId="1">Cover!$A$1:$J$61</definedName>
    <definedName name="_xlnm.Print_Area" localSheetId="3">'Dock Audit'!$A$1:$F$60</definedName>
    <definedName name="_xlnm.Print_Area" localSheetId="0">Procedure!$A$1:$L$22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0" l="1"/>
  <c r="B6" i="10"/>
  <c r="B4" i="10"/>
  <c r="F52" i="10"/>
  <c r="E52" i="10"/>
  <c r="D52" i="10"/>
  <c r="C52" i="10"/>
  <c r="B52" i="10"/>
  <c r="F51" i="10"/>
  <c r="E51" i="10"/>
  <c r="D51" i="10"/>
  <c r="C51" i="10"/>
  <c r="B51" i="10"/>
  <c r="F50" i="10"/>
  <c r="E50" i="10"/>
  <c r="D50" i="10"/>
  <c r="C50" i="10"/>
  <c r="B50" i="10"/>
  <c r="F49" i="10"/>
  <c r="E49" i="10"/>
  <c r="D49" i="10"/>
  <c r="C49" i="10"/>
  <c r="B49" i="10"/>
  <c r="F48" i="10"/>
  <c r="E48" i="10"/>
  <c r="D48" i="10"/>
  <c r="C48" i="10"/>
  <c r="B48" i="10"/>
  <c r="F47" i="10"/>
  <c r="E47" i="10"/>
  <c r="D47" i="10"/>
  <c r="C47" i="10"/>
  <c r="B47" i="10"/>
  <c r="F46" i="10"/>
  <c r="E46" i="10"/>
  <c r="D46" i="10"/>
  <c r="C46" i="10"/>
  <c r="B46" i="10"/>
  <c r="F45" i="10"/>
  <c r="E45" i="10"/>
  <c r="D45" i="10"/>
  <c r="C45" i="10"/>
  <c r="B45" i="10"/>
  <c r="F44" i="10"/>
  <c r="E44" i="10"/>
  <c r="D44" i="10"/>
  <c r="C44" i="10"/>
  <c r="B44" i="10"/>
  <c r="F43" i="10"/>
  <c r="E43" i="10"/>
  <c r="D43" i="10"/>
  <c r="C43" i="10"/>
  <c r="B43" i="10"/>
  <c r="F42" i="10"/>
  <c r="E42" i="10"/>
  <c r="D42" i="10"/>
  <c r="C42" i="10"/>
  <c r="B42" i="10"/>
  <c r="H1" i="10"/>
  <c r="G1" i="10"/>
  <c r="F55" i="1" l="1"/>
  <c r="G55" i="1"/>
  <c r="H55" i="1"/>
  <c r="I55" i="1"/>
  <c r="J55" i="1"/>
  <c r="F56" i="1"/>
  <c r="G56" i="1"/>
  <c r="H56" i="1"/>
  <c r="I56" i="1"/>
  <c r="I74" i="1" s="1"/>
  <c r="F74" i="1" s="1"/>
  <c r="J56" i="1"/>
  <c r="F57" i="1"/>
  <c r="G57" i="1"/>
  <c r="H57" i="1"/>
  <c r="I57" i="1"/>
  <c r="J57" i="1"/>
  <c r="F58" i="1"/>
  <c r="G58" i="1"/>
  <c r="G74" i="1" s="1"/>
  <c r="H58" i="1"/>
  <c r="I58" i="1"/>
  <c r="J58" i="1"/>
  <c r="F59" i="1"/>
  <c r="G59" i="1"/>
  <c r="H59" i="1"/>
  <c r="I59" i="1"/>
  <c r="J59" i="1"/>
  <c r="F60" i="1"/>
  <c r="G60" i="1"/>
  <c r="H60" i="1"/>
  <c r="I60" i="1"/>
  <c r="J60" i="1"/>
  <c r="F61" i="1"/>
  <c r="G61" i="1"/>
  <c r="H61" i="1"/>
  <c r="I61" i="1"/>
  <c r="J61" i="1"/>
  <c r="F62" i="1"/>
  <c r="G62" i="1"/>
  <c r="H62" i="1"/>
  <c r="I62" i="1"/>
  <c r="J62" i="1"/>
  <c r="F63" i="1"/>
  <c r="G63" i="1"/>
  <c r="H63" i="1"/>
  <c r="I63" i="1"/>
  <c r="J63" i="1"/>
  <c r="F64" i="1"/>
  <c r="G64" i="1"/>
  <c r="H64" i="1"/>
  <c r="I64" i="1"/>
  <c r="J64" i="1"/>
  <c r="F65" i="1"/>
  <c r="G65" i="1"/>
  <c r="H65" i="1"/>
  <c r="I65" i="1"/>
  <c r="J65" i="1"/>
  <c r="F66" i="1"/>
  <c r="G66" i="1"/>
  <c r="H66" i="1"/>
  <c r="I66" i="1"/>
  <c r="J66" i="1"/>
  <c r="F67" i="1"/>
  <c r="G67" i="1"/>
  <c r="H67" i="1"/>
  <c r="I67" i="1"/>
  <c r="J67" i="1"/>
  <c r="F68" i="1"/>
  <c r="G68" i="1"/>
  <c r="H68" i="1"/>
  <c r="I68" i="1"/>
  <c r="J68" i="1"/>
  <c r="F69" i="1"/>
  <c r="G69" i="1"/>
  <c r="H69" i="1"/>
  <c r="I69" i="1"/>
  <c r="J69" i="1"/>
  <c r="F70" i="1"/>
  <c r="G70" i="1"/>
  <c r="H70" i="1"/>
  <c r="I70" i="1"/>
  <c r="J70" i="1"/>
  <c r="F71" i="1"/>
  <c r="G71" i="1"/>
  <c r="H71" i="1"/>
  <c r="I71" i="1"/>
  <c r="J71" i="1"/>
  <c r="F72" i="1"/>
  <c r="G72" i="1"/>
  <c r="H72" i="1"/>
  <c r="I72" i="1"/>
  <c r="J72" i="1"/>
  <c r="F73" i="1"/>
  <c r="G73" i="1"/>
  <c r="H73" i="1"/>
  <c r="I73" i="1"/>
  <c r="J73" i="1"/>
  <c r="G54" i="1"/>
  <c r="H54" i="1"/>
  <c r="H74" i="1" s="1"/>
  <c r="E74" i="1" s="1"/>
  <c r="I54" i="1"/>
  <c r="J54" i="1"/>
  <c r="F54" i="1"/>
  <c r="I53" i="1"/>
  <c r="G53" i="1"/>
  <c r="F53" i="1"/>
  <c r="J60" i="7"/>
  <c r="K43" i="7"/>
  <c r="K42" i="7"/>
  <c r="K41" i="7"/>
  <c r="K40" i="7"/>
  <c r="J53" i="1"/>
  <c r="H38" i="7" s="1"/>
  <c r="K38" i="7" s="1"/>
  <c r="H53" i="1"/>
  <c r="J39" i="1"/>
  <c r="J40" i="1"/>
  <c r="J41" i="1"/>
  <c r="J42" i="1"/>
  <c r="J43" i="1"/>
  <c r="J44" i="1"/>
  <c r="J45" i="1"/>
  <c r="J46" i="1"/>
  <c r="J47" i="1"/>
  <c r="J48" i="1"/>
  <c r="J49" i="1"/>
  <c r="J50" i="1"/>
  <c r="J38" i="1"/>
  <c r="H37" i="7" s="1"/>
  <c r="K37" i="7" s="1"/>
  <c r="H38" i="1"/>
  <c r="J33" i="1"/>
  <c r="J34" i="1"/>
  <c r="J35" i="1"/>
  <c r="J32" i="1"/>
  <c r="H36" i="7"/>
  <c r="K36" i="7" s="1"/>
  <c r="H32" i="1"/>
  <c r="J19" i="1"/>
  <c r="J20" i="1"/>
  <c r="J21" i="1"/>
  <c r="J22" i="1"/>
  <c r="J23" i="1"/>
  <c r="J24" i="1"/>
  <c r="H35" i="7" s="1"/>
  <c r="K35" i="7" s="1"/>
  <c r="J25" i="1"/>
  <c r="J26" i="1"/>
  <c r="J27" i="1"/>
  <c r="J28" i="1"/>
  <c r="J29" i="1"/>
  <c r="J18" i="1"/>
  <c r="H18" i="1"/>
  <c r="J11" i="1"/>
  <c r="J12" i="1"/>
  <c r="J13" i="1"/>
  <c r="J14" i="1"/>
  <c r="J15" i="1"/>
  <c r="J10" i="1"/>
  <c r="H34" i="7"/>
  <c r="K34" i="7" s="1"/>
  <c r="H10" i="1"/>
  <c r="J6" i="1"/>
  <c r="J7" i="1"/>
  <c r="J5" i="1"/>
  <c r="H5" i="1"/>
  <c r="G5" i="1"/>
  <c r="H33" i="7"/>
  <c r="K33" i="7" s="1"/>
  <c r="J39" i="7"/>
  <c r="E39" i="7"/>
  <c r="F39" i="7"/>
  <c r="H27" i="7"/>
  <c r="G27" i="7"/>
  <c r="H39" i="7"/>
  <c r="K39" i="7" s="1"/>
  <c r="G28" i="1"/>
  <c r="H28" i="1"/>
  <c r="I28" i="1"/>
  <c r="F28" i="1"/>
  <c r="I13" i="1"/>
  <c r="H13" i="1"/>
  <c r="H16" i="1" s="1"/>
  <c r="E16" i="1" s="1"/>
  <c r="G13" i="1"/>
  <c r="F13" i="1"/>
  <c r="F15" i="1"/>
  <c r="G15" i="1"/>
  <c r="H15" i="1"/>
  <c r="I15" i="1"/>
  <c r="F39" i="1"/>
  <c r="F40" i="1"/>
  <c r="F41" i="1"/>
  <c r="F42" i="1"/>
  <c r="F43" i="1"/>
  <c r="F44" i="1"/>
  <c r="F45" i="1"/>
  <c r="F46" i="1"/>
  <c r="F47" i="1"/>
  <c r="F48" i="1"/>
  <c r="F49" i="1"/>
  <c r="F50" i="1"/>
  <c r="F38" i="1"/>
  <c r="F33" i="1"/>
  <c r="F34" i="1"/>
  <c r="F35" i="1"/>
  <c r="F32" i="1"/>
  <c r="F19" i="1"/>
  <c r="F20" i="1"/>
  <c r="F21" i="1"/>
  <c r="F22" i="1"/>
  <c r="F23" i="1"/>
  <c r="F24" i="1"/>
  <c r="F25" i="1"/>
  <c r="F26" i="1"/>
  <c r="F27" i="1"/>
  <c r="F29" i="1"/>
  <c r="F18" i="1"/>
  <c r="F11" i="1"/>
  <c r="F12" i="1"/>
  <c r="F14" i="1"/>
  <c r="F10" i="1"/>
  <c r="F6" i="1"/>
  <c r="F7" i="1"/>
  <c r="F5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I38" i="1"/>
  <c r="I51" i="1" s="1"/>
  <c r="F51" i="1" s="1"/>
  <c r="G38" i="1"/>
  <c r="G33" i="1"/>
  <c r="G36" i="1" s="1"/>
  <c r="H33" i="1"/>
  <c r="H36" i="1" s="1"/>
  <c r="E36" i="1" s="1"/>
  <c r="I33" i="1"/>
  <c r="G34" i="1"/>
  <c r="H34" i="1"/>
  <c r="I34" i="1"/>
  <c r="G35" i="1"/>
  <c r="H35" i="1"/>
  <c r="I35" i="1"/>
  <c r="I32" i="1"/>
  <c r="I36" i="1" s="1"/>
  <c r="F36" i="1" s="1"/>
  <c r="G32" i="1"/>
  <c r="G19" i="1"/>
  <c r="H19" i="1"/>
  <c r="I19" i="1"/>
  <c r="I30" i="1" s="1"/>
  <c r="F30" i="1" s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9" i="1"/>
  <c r="H29" i="1"/>
  <c r="I29" i="1"/>
  <c r="I18" i="1"/>
  <c r="H30" i="1"/>
  <c r="E30" i="1" s="1"/>
  <c r="G18" i="1"/>
  <c r="G30" i="1" s="1"/>
  <c r="G12" i="1"/>
  <c r="H12" i="1"/>
  <c r="I12" i="1"/>
  <c r="G14" i="1"/>
  <c r="H14" i="1"/>
  <c r="I14" i="1"/>
  <c r="I11" i="1"/>
  <c r="I10" i="1"/>
  <c r="I16" i="1" s="1"/>
  <c r="F16" i="1" s="1"/>
  <c r="H11" i="1"/>
  <c r="G11" i="1"/>
  <c r="G10" i="1"/>
  <c r="G16" i="1" s="1"/>
  <c r="G7" i="1"/>
  <c r="H7" i="1"/>
  <c r="I7" i="1"/>
  <c r="I6" i="1"/>
  <c r="I5" i="1"/>
  <c r="I8" i="1" s="1"/>
  <c r="F8" i="1" s="1"/>
  <c r="H6" i="1"/>
  <c r="H8" i="1"/>
  <c r="E8" i="1" s="1"/>
  <c r="G6" i="1"/>
  <c r="G8" i="1" s="1"/>
  <c r="G45" i="7" l="1"/>
  <c r="F27" i="7" s="1"/>
  <c r="G51" i="1"/>
  <c r="C8" i="1"/>
  <c r="J33" i="7" s="1"/>
  <c r="G33" i="7"/>
  <c r="E33" i="7" s="1"/>
  <c r="F33" i="7"/>
  <c r="F35" i="7"/>
  <c r="C30" i="1"/>
  <c r="J35" i="7" s="1"/>
  <c r="G35" i="7"/>
  <c r="E35" i="7" s="1"/>
  <c r="G36" i="7"/>
  <c r="E36" i="7" s="1"/>
  <c r="F36" i="7"/>
  <c r="C36" i="1"/>
  <c r="J36" i="7" s="1"/>
  <c r="C16" i="1"/>
  <c r="J34" i="7" s="1"/>
  <c r="G34" i="7"/>
  <c r="E34" i="7" s="1"/>
  <c r="F34" i="7"/>
  <c r="F38" i="7"/>
  <c r="C74" i="1"/>
  <c r="J38" i="7" s="1"/>
  <c r="G38" i="7"/>
  <c r="E38" i="7" s="1"/>
  <c r="H51" i="1"/>
  <c r="E51" i="1" s="1"/>
  <c r="F44" i="7" l="1"/>
  <c r="G37" i="7"/>
  <c r="E37" i="7" s="1"/>
  <c r="E44" i="7" s="1"/>
  <c r="G44" i="7" s="1"/>
  <c r="F37" i="7"/>
  <c r="C51" i="1"/>
  <c r="J37" i="7" s="1"/>
  <c r="B51" i="7" l="1"/>
  <c r="B49" i="7"/>
  <c r="B50" i="7"/>
</calcChain>
</file>

<file path=xl/comments1.xml><?xml version="1.0" encoding="utf-8"?>
<comments xmlns="http://schemas.openxmlformats.org/spreadsheetml/2006/main">
  <authors>
    <author>Author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 xml:space="preserve">Cell will auto populate from Cover Sheet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>If the part used in the dock audit is different than the part noted on the cover sheet, select See Auditor Comments and provide further explanation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Cell will auto populate from Cover Sheet </t>
        </r>
      </text>
    </comment>
  </commentList>
</comments>
</file>

<file path=xl/sharedStrings.xml><?xml version="1.0" encoding="utf-8"?>
<sst xmlns="http://schemas.openxmlformats.org/spreadsheetml/2006/main" count="280" uniqueCount="230">
  <si>
    <t>IMPREGNATION FACILITY APPROVAL AUDIT</t>
  </si>
  <si>
    <t>Question</t>
  </si>
  <si>
    <t>Evidence</t>
  </si>
  <si>
    <t>Comments</t>
  </si>
  <si>
    <t>Score</t>
  </si>
  <si>
    <t>R/Y/G</t>
  </si>
  <si>
    <t>A. Application and Preparation</t>
  </si>
  <si>
    <t>B. Impregnation Material</t>
  </si>
  <si>
    <t xml:space="preserve">What resin is being used? </t>
  </si>
  <si>
    <t>C. Material Control</t>
  </si>
  <si>
    <t>How often are viscosity tests completed?</t>
  </si>
  <si>
    <t>How is testing process controlled?</t>
  </si>
  <si>
    <t>What is done when viscosity is not correct?</t>
  </si>
  <si>
    <t>How is viscosity testing documented?</t>
  </si>
  <si>
    <t>How often are gel tests completed?</t>
  </si>
  <si>
    <t>What is done when gel times are not consistent with manufacturer's data?</t>
  </si>
  <si>
    <t>Is catalyzed resin agitated if not used frequently?</t>
  </si>
  <si>
    <t>Is temperature of catalyzed resin controlled?</t>
  </si>
  <si>
    <t>What types of contamination control are in place?</t>
  </si>
  <si>
    <t>Is there a preventative maintenance plan in place?</t>
  </si>
  <si>
    <t>How is the PM plan documented?</t>
  </si>
  <si>
    <t>What amount of vaccuum is required?</t>
  </si>
  <si>
    <t>How is vaccuum measured?</t>
  </si>
  <si>
    <t>How long is vaccuum held?</t>
  </si>
  <si>
    <t>How long is soak/pressure time?</t>
  </si>
  <si>
    <t>What amount of pressure is required?</t>
  </si>
  <si>
    <t>How is pressure measured?</t>
  </si>
  <si>
    <t>What type of liquid is used for rinsing?</t>
  </si>
  <si>
    <t>Is rinse liquid temperature controlled?</t>
  </si>
  <si>
    <t>What is the duration of the rinse?</t>
  </si>
  <si>
    <t>What range of temperature is acceptable?</t>
  </si>
  <si>
    <t>How long are parts immersed?</t>
  </si>
  <si>
    <t>How are all measurement devices maintained?</t>
  </si>
  <si>
    <t>How often are sensors calibrated?</t>
  </si>
  <si>
    <t>Who completes calibrations?</t>
  </si>
  <si>
    <t>How are times for different parts of the process controlled?</t>
  </si>
  <si>
    <t>D. Process Development</t>
  </si>
  <si>
    <t>How is process further developed after initial introduction to improve success?</t>
  </si>
  <si>
    <t>E. Process Control</t>
  </si>
  <si>
    <t>F. Quality Control</t>
  </si>
  <si>
    <t>How are process parameters conveyed to worker?</t>
  </si>
  <si>
    <t>How is process history tracked for each batch?</t>
  </si>
  <si>
    <t>How are parts tracked from receiving, throught the process, and to shipping?</t>
  </si>
  <si>
    <t>How many times will a single part be impregnated?</t>
  </si>
  <si>
    <t>How is this tracked?</t>
  </si>
  <si>
    <t>How are changeovers completed?</t>
  </si>
  <si>
    <t>Are units of measurement devices and inputs consistent throughout the facility?</t>
  </si>
  <si>
    <t>How are operators trained?</t>
  </si>
  <si>
    <t>Are training sessions held regularly?</t>
  </si>
  <si>
    <t>How are process changes implemented?</t>
  </si>
  <si>
    <t>SUPPLIER NAME</t>
  </si>
  <si>
    <t>SUPPLIER PHONE</t>
  </si>
  <si>
    <t>MFG DUNS</t>
  </si>
  <si>
    <t>SUPPLIER LOCATION</t>
  </si>
  <si>
    <t>AUDITOR (SQE)</t>
  </si>
  <si>
    <t>AUDITOR PHONE</t>
  </si>
  <si>
    <t>AUDITOR EMAIL</t>
  </si>
  <si>
    <t>AUDIT DATE</t>
  </si>
  <si>
    <t>PART NUMBER(S)</t>
  </si>
  <si>
    <t>PART NAME</t>
  </si>
  <si>
    <t>ENG CHG LEVEL</t>
  </si>
  <si>
    <t>PRODUCT LINE</t>
  </si>
  <si>
    <t>AUDIT NUMBER</t>
  </si>
  <si>
    <t>TYPE OF AUDIT</t>
  </si>
  <si>
    <t>STATUS</t>
  </si>
  <si>
    <t>AUDIT SUMMARY</t>
  </si>
  <si>
    <t>ELEMENTS</t>
  </si>
  <si>
    <t>POTENTIAL SCORE</t>
  </si>
  <si>
    <t>AUDIT SCORE</t>
  </si>
  <si>
    <t>%</t>
  </si>
  <si>
    <t>(Auditor) Red Status Requires Corrective Action &amp; Re-Audit Within 6 Months</t>
  </si>
  <si>
    <t>Number of items requiring corrective action:</t>
  </si>
  <si>
    <t xml:space="preserve">ELEMENTS TOTAL SCORE: </t>
  </si>
  <si>
    <t xml:space="preserve">*Auditor Note: RED status on any question requires corrective actions. Follow-up is done on site at the auditor's discretion within 6 months. </t>
  </si>
  <si>
    <t>AUDIT STATUS</t>
  </si>
  <si>
    <t>Audit status is equal to the lowest color status of the above strategies.</t>
  </si>
  <si>
    <t>STATUS FOR INDIVIDUAL QUESTIONS</t>
  </si>
  <si>
    <t xml:space="preserve">  0 - RED: Element is not in place and no evidence of plans to implement: Corrective Action Required</t>
  </si>
  <si>
    <t xml:space="preserve">  1 - RED: Element is not in place but a plan to implement is documented: Corrective Action Required</t>
  </si>
  <si>
    <t xml:space="preserve">  2 - RED: Element is in place but it is not being followed: Corrective Action Required</t>
  </si>
  <si>
    <t>Y</t>
  </si>
  <si>
    <t xml:space="preserve">  3 - YELLOW: Element is satisfactory, but continuous improvement should be applied</t>
  </si>
  <si>
    <t>G</t>
  </si>
  <si>
    <t xml:space="preserve">  4 - GREEN: Element is in place and it is being followed</t>
  </si>
  <si>
    <t>NR/NA</t>
  </si>
  <si>
    <t xml:space="preserve">  NR/NA - Didn't Audit / Not Applicable</t>
  </si>
  <si>
    <t>Note:  Status and Code entered automatically from audit sheet..</t>
  </si>
  <si>
    <t>DOCK AUDIT COMPLETED:</t>
  </si>
  <si>
    <t>Supplier Representative Signature</t>
  </si>
  <si>
    <t>ATI Representative Signature</t>
  </si>
  <si>
    <t># Corrective Action Required =</t>
  </si>
  <si>
    <t>SCORE / POTENTIAL</t>
  </si>
  <si>
    <t>test records</t>
  </si>
  <si>
    <t>How is quantity of recycled resin vs. virgin resin controlled?</t>
  </si>
  <si>
    <t>resin composition log</t>
  </si>
  <si>
    <t>filters, magnets, no open containers</t>
  </si>
  <si>
    <t>temp sensor, easy to read display</t>
  </si>
  <si>
    <t>ELEMENT SCORING</t>
  </si>
  <si>
    <t xml:space="preserve">  0 - Element is not in place and no evidence of plans to implement: Corrective Action Required</t>
  </si>
  <si>
    <t xml:space="preserve">  1 - Element is not in place but a plan to implement is documented: Corrective Action Required</t>
  </si>
  <si>
    <t xml:space="preserve">  2 - Element is in place but it is not being followed: Corrective Action Required.</t>
  </si>
  <si>
    <t xml:space="preserve">  3 - YELLOW: Element is satisfactory, but continuous improvement should be applied.</t>
  </si>
  <si>
    <t>NR/NA - Didn't Audit / Not Applicable</t>
  </si>
  <si>
    <t>Note: Enter appropriate score based on R Y G score criteria and hit enter.  Correct color will appear in R/Y/G cell.</t>
  </si>
  <si>
    <t>Auditor Comments:</t>
  </si>
  <si>
    <t>Is resin approved as gen. 3 or 4 material?</t>
  </si>
  <si>
    <t>Is this method recommended by the manufacturer?</t>
  </si>
  <si>
    <t>How is the catalyst to resin ratio monitored?</t>
  </si>
  <si>
    <t>How is hot cure tank temperature measured?</t>
  </si>
  <si>
    <t>What controls are in place to ensure consistency from batch to batch?</t>
  </si>
  <si>
    <t>What kinds of fail safes are in place?</t>
  </si>
  <si>
    <t>If a second impreg is done, what is the minimum wait time between impregs?</t>
  </si>
  <si>
    <t>What is done if incoming parts are not clean?</t>
  </si>
  <si>
    <t>Is there a control plan in place?</t>
  </si>
  <si>
    <t>Is any type of failure analysis done for each process?</t>
  </si>
  <si>
    <t>OPEN</t>
  </si>
  <si>
    <t>APPLICATION AND PREPARATION</t>
  </si>
  <si>
    <t>IMPREGNATION MATERIAL</t>
  </si>
  <si>
    <t>MATERIAL CONTROL</t>
  </si>
  <si>
    <t>PROCESS DEVELOPMENT</t>
  </si>
  <si>
    <t>PROCESS CONTROL</t>
  </si>
  <si>
    <t>QUALITY CONTROL</t>
  </si>
  <si>
    <t>Is the catalyst to resin ratio compliant with the manufacturer's guidelines?</t>
  </si>
  <si>
    <t>Date:</t>
  </si>
  <si>
    <t>Supplier Signature:</t>
  </si>
  <si>
    <t>Allison SQE Signature</t>
  </si>
  <si>
    <t>No</t>
  </si>
  <si>
    <t>Yes</t>
  </si>
  <si>
    <t>All parameters within spec?</t>
  </si>
  <si>
    <t>For capability, a minimum of a thirty (30) piece sample should be taken</t>
  </si>
  <si>
    <t>Ppk</t>
  </si>
  <si>
    <t>Ppl</t>
  </si>
  <si>
    <t>Ppu</t>
  </si>
  <si>
    <t>Pp</t>
  </si>
  <si>
    <r>
      <t>6</t>
    </r>
    <r>
      <rPr>
        <sz val="16"/>
        <rFont val="Calibri"/>
        <family val="2"/>
      </rPr>
      <t>σ</t>
    </r>
  </si>
  <si>
    <r>
      <t>3</t>
    </r>
    <r>
      <rPr>
        <sz val="16"/>
        <rFont val="Calibri"/>
        <family val="2"/>
      </rPr>
      <t>σ</t>
    </r>
  </si>
  <si>
    <r>
      <t xml:space="preserve">Standard Dev </t>
    </r>
    <r>
      <rPr>
        <sz val="10"/>
        <rFont val="Arial"/>
        <family val="2"/>
      </rPr>
      <t>(</t>
    </r>
    <r>
      <rPr>
        <sz val="16"/>
        <rFont val="Calibri"/>
        <family val="2"/>
      </rPr>
      <t>σ</t>
    </r>
    <r>
      <rPr>
        <sz val="10"/>
        <rFont val="Arial"/>
        <family val="2"/>
      </rPr>
      <t>)</t>
    </r>
  </si>
  <si>
    <t>Range</t>
  </si>
  <si>
    <t>Min reading</t>
  </si>
  <si>
    <t>Max reading</t>
  </si>
  <si>
    <t>Average</t>
  </si>
  <si>
    <t>Lower Spec</t>
  </si>
  <si>
    <t>Upper Spec</t>
  </si>
  <si>
    <t>Dimension</t>
  </si>
  <si>
    <t>SQE:</t>
  </si>
  <si>
    <t>Supplier:</t>
  </si>
  <si>
    <t>Single measurement</t>
  </si>
  <si>
    <t>Supplier Quality Product  Audit Form</t>
  </si>
  <si>
    <t>Allison Transmission</t>
  </si>
  <si>
    <t>material spec, container label</t>
  </si>
  <si>
    <t>material spec</t>
  </si>
  <si>
    <t>Is there a resin composition/history log?</t>
  </si>
  <si>
    <t>How is process developed for new parts?</t>
  </si>
  <si>
    <t>What determines how parts are fixtured?</t>
  </si>
  <si>
    <t>PM schedule</t>
  </si>
  <si>
    <t>HOT CURE ONLY</t>
  </si>
  <si>
    <t>How are catalyst (accelerator) and resin mixed?</t>
  </si>
  <si>
    <t xml:space="preserve"> </t>
  </si>
  <si>
    <t>aeration, moving resin between autoclave and storage tank</t>
  </si>
  <si>
    <t>test records(temps, test tubes, test sticks, times, etc)</t>
  </si>
  <si>
    <t>Is success rate measured? How?</t>
  </si>
  <si>
    <t>test records(temps, Zahn cup size, times, etc)</t>
  </si>
  <si>
    <t>instructions</t>
  </si>
  <si>
    <t>look for aerators</t>
  </si>
  <si>
    <t>process planning</t>
  </si>
  <si>
    <t>Are reccommended times for vaccuum, rinse, cure etc. changed? why?</t>
  </si>
  <si>
    <t>process change records</t>
  </si>
  <si>
    <t>work instructions</t>
  </si>
  <si>
    <t>routing tags, bar codes, etc.</t>
  </si>
  <si>
    <t>PLC controls, fail safes</t>
  </si>
  <si>
    <t>stampings on parts, indicating # of impregnations</t>
  </si>
  <si>
    <t>calibration records</t>
  </si>
  <si>
    <t>gauges</t>
  </si>
  <si>
    <t>training material/schedules</t>
  </si>
  <si>
    <t>control plan</t>
  </si>
  <si>
    <t>PFMEA</t>
  </si>
  <si>
    <t>trianing material</t>
  </si>
  <si>
    <t>How are incoming parts checked for cleanliness before impregnation process begins?</t>
  </si>
  <si>
    <t>How are parts checked for dryness before process begins?</t>
  </si>
  <si>
    <t>DEFINITIONS:</t>
  </si>
  <si>
    <t>REFERENCES:</t>
  </si>
  <si>
    <t>TABLE OF CONTENTS:</t>
  </si>
  <si>
    <t xml:space="preserve">                 </t>
  </si>
  <si>
    <r>
      <t>I.</t>
    </r>
    <r>
      <rPr>
        <b/>
        <sz val="7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PROCESS MAP</t>
    </r>
  </si>
  <si>
    <t xml:space="preserve">  </t>
  </si>
  <si>
    <r>
      <t>I.</t>
    </r>
    <r>
      <rPr>
        <b/>
        <sz val="7"/>
        <color indexed="8"/>
        <rFont val="Times New Roman"/>
        <family val="1"/>
      </rPr>
      <t xml:space="preserve">        </t>
    </r>
    <r>
      <rPr>
        <b/>
        <sz val="10"/>
        <color indexed="8"/>
        <rFont val="Arial"/>
        <family val="2"/>
      </rPr>
      <t>PROCEDURE</t>
    </r>
  </si>
  <si>
    <r>
      <t>1.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10"/>
        <color indexed="8"/>
        <rFont val="Arial"/>
        <family val="2"/>
      </rPr>
      <t>Tier 1 Supplier Contacts ATI SQE for Request of New Impregnation Supplier</t>
    </r>
  </si>
  <si>
    <r>
      <t>2.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10"/>
        <color indexed="8"/>
        <rFont val="Arial"/>
        <family val="2"/>
      </rPr>
      <t>SQE Reviews Request</t>
    </r>
  </si>
  <si>
    <r>
      <t xml:space="preserve">                    </t>
    </r>
    <r>
      <rPr>
        <b/>
        <sz val="10"/>
        <color indexed="8"/>
        <rFont val="Arial"/>
        <family val="2"/>
      </rPr>
      <t>ii.</t>
    </r>
    <r>
      <rPr>
        <b/>
        <sz val="7"/>
        <color indexed="8"/>
        <rFont val="Times New Roman"/>
        <family val="1"/>
      </rPr>
      <t xml:space="preserve">        </t>
    </r>
    <r>
      <rPr>
        <sz val="10"/>
        <color indexed="8"/>
        <rFont val="Arial"/>
        <family val="2"/>
      </rPr>
      <t>If an audit has been recently conducted, the results should be shared with the Tier 1 supplier.</t>
    </r>
  </si>
  <si>
    <r>
      <t>3.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10"/>
        <color indexed="8"/>
        <rFont val="Arial"/>
        <family val="2"/>
      </rPr>
      <t>SQE Conducts Evaluation and Enters CPA Documentation</t>
    </r>
  </si>
  <si>
    <r>
      <t xml:space="preserve">                      </t>
    </r>
    <r>
      <rPr>
        <b/>
        <sz val="10"/>
        <color indexed="8"/>
        <rFont val="Arial"/>
        <family val="2"/>
      </rPr>
      <t>i.</t>
    </r>
    <r>
      <rPr>
        <b/>
        <sz val="7"/>
        <color indexed="8"/>
        <rFont val="Times New Roman"/>
        <family val="1"/>
      </rPr>
      <t xml:space="preserve">        </t>
    </r>
    <r>
      <rPr>
        <sz val="10"/>
        <color indexed="8"/>
        <rFont val="Arial"/>
        <family val="2"/>
      </rPr>
      <t>On-site</t>
    </r>
  </si>
  <si>
    <r>
      <t>a.</t>
    </r>
    <r>
      <rPr>
        <sz val="7"/>
        <color indexed="8"/>
        <rFont val="Times New Roman"/>
        <family val="1"/>
      </rPr>
      <t xml:space="preserve">     </t>
    </r>
    <r>
      <rPr>
        <sz val="10"/>
        <color indexed="8"/>
        <rFont val="Arial"/>
        <family val="2"/>
      </rPr>
      <t xml:space="preserve">Control Plan Audit </t>
    </r>
  </si>
  <si>
    <r>
      <t xml:space="preserve">                    </t>
    </r>
    <r>
      <rPr>
        <b/>
        <sz val="10"/>
        <color indexed="8"/>
        <rFont val="Arial"/>
        <family val="2"/>
      </rPr>
      <t>ii.</t>
    </r>
    <r>
      <rPr>
        <b/>
        <sz val="7"/>
        <color indexed="8"/>
        <rFont val="Times New Roman"/>
        <family val="1"/>
      </rPr>
      <t xml:space="preserve">        </t>
    </r>
    <r>
      <rPr>
        <sz val="10"/>
        <color indexed="8"/>
        <rFont val="Arial"/>
        <family val="2"/>
      </rPr>
      <t>Supporting documentation as required</t>
    </r>
  </si>
  <si>
    <r>
      <t>a.</t>
    </r>
    <r>
      <rPr>
        <sz val="7"/>
        <color indexed="8"/>
        <rFont val="Times New Roman"/>
        <family val="1"/>
      </rPr>
      <t xml:space="preserve">     </t>
    </r>
    <r>
      <rPr>
        <sz val="10"/>
        <color indexed="8"/>
        <rFont val="Arial"/>
        <family val="2"/>
      </rPr>
      <t>Procedures</t>
    </r>
  </si>
  <si>
    <r>
      <t>b.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Calibration history</t>
    </r>
  </si>
  <si>
    <r>
      <t>c.</t>
    </r>
    <r>
      <rPr>
        <sz val="7"/>
        <color indexed="8"/>
        <rFont val="Times New Roman"/>
        <family val="1"/>
      </rPr>
      <t xml:space="preserve">     </t>
    </r>
    <r>
      <rPr>
        <sz val="10"/>
        <color indexed="8"/>
        <rFont val="Arial"/>
        <family val="2"/>
      </rPr>
      <t>Inspection plans</t>
    </r>
  </si>
  <si>
    <r>
      <t>d.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Inspection results</t>
    </r>
  </si>
  <si>
    <r>
      <t>e.</t>
    </r>
    <r>
      <rPr>
        <sz val="7"/>
        <color indexed="8"/>
        <rFont val="Times New Roman"/>
        <family val="1"/>
      </rPr>
      <t xml:space="preserve">     </t>
    </r>
    <r>
      <rPr>
        <sz val="10"/>
        <color indexed="8"/>
        <rFont val="Arial"/>
        <family val="2"/>
      </rPr>
      <t>Process tracking</t>
    </r>
  </si>
  <si>
    <r>
      <t>f.</t>
    </r>
    <r>
      <rPr>
        <sz val="7"/>
        <color indexed="8"/>
        <rFont val="Times New Roman"/>
        <family val="1"/>
      </rPr>
      <t xml:space="preserve">     </t>
    </r>
    <r>
      <rPr>
        <sz val="10"/>
        <color indexed="8"/>
        <rFont val="Arial"/>
        <family val="2"/>
      </rPr>
      <t>Audit systems</t>
    </r>
  </si>
  <si>
    <r>
      <t>g.</t>
    </r>
    <r>
      <rPr>
        <sz val="7"/>
        <color indexed="8"/>
        <rFont val="Times New Roman"/>
        <family val="1"/>
      </rPr>
      <t xml:space="preserve">    </t>
    </r>
    <r>
      <rPr>
        <sz val="10"/>
        <color indexed="8"/>
        <rFont val="Arial"/>
        <family val="2"/>
      </rPr>
      <t>Certifications</t>
    </r>
  </si>
  <si>
    <r>
      <t>h.</t>
    </r>
    <r>
      <rPr>
        <sz val="7"/>
        <color indexed="8"/>
        <rFont val="Times New Roman"/>
        <family val="1"/>
      </rPr>
      <t xml:space="preserve">     </t>
    </r>
    <r>
      <rPr>
        <sz val="10"/>
        <color indexed="8"/>
        <rFont val="Arial"/>
        <family val="2"/>
      </rPr>
      <t xml:space="preserve">Other associated documentation </t>
    </r>
  </si>
  <si>
    <r>
      <t xml:space="preserve">                   </t>
    </r>
    <r>
      <rPr>
        <b/>
        <sz val="10"/>
        <color indexed="8"/>
        <rFont val="Arial"/>
        <family val="2"/>
      </rPr>
      <t>iii.</t>
    </r>
    <r>
      <rPr>
        <b/>
        <sz val="7"/>
        <color indexed="8"/>
        <rFont val="Times New Roman"/>
        <family val="1"/>
      </rPr>
      <t xml:space="preserve">        </t>
    </r>
    <r>
      <rPr>
        <sz val="10"/>
        <color indexed="8"/>
        <rFont val="Arial"/>
        <family val="2"/>
      </rPr>
      <t>SQE must enter documentation into the CPA Database.</t>
    </r>
  </si>
  <si>
    <r>
      <t>4.</t>
    </r>
    <r>
      <rPr>
        <b/>
        <sz val="7"/>
        <color indexed="8"/>
        <rFont val="Times New Roman"/>
        <family val="1"/>
      </rPr>
      <t xml:space="preserve">     </t>
    </r>
    <r>
      <rPr>
        <b/>
        <sz val="10"/>
        <color indexed="8"/>
        <rFont val="Arial"/>
        <family val="2"/>
      </rPr>
      <t>SQE Determines Results</t>
    </r>
  </si>
  <si>
    <r>
      <t xml:space="preserve">                      </t>
    </r>
    <r>
      <rPr>
        <b/>
        <sz val="10"/>
        <color indexed="8"/>
        <rFont val="Arial"/>
        <family val="2"/>
      </rPr>
      <t>i.</t>
    </r>
    <r>
      <rPr>
        <b/>
        <sz val="7"/>
        <color indexed="8"/>
        <rFont val="Times New Roman"/>
        <family val="1"/>
      </rPr>
      <t xml:space="preserve">        </t>
    </r>
    <r>
      <rPr>
        <sz val="10"/>
        <color indexed="8"/>
        <rFont val="Arial"/>
        <family val="2"/>
      </rPr>
      <t xml:space="preserve">If no audit documentation exists in the CPA Database, or if an audit exists, but it is outdated, </t>
    </r>
  </si>
  <si>
    <t>a new audit must be conducted.</t>
  </si>
  <si>
    <r>
      <t xml:space="preserve">                      </t>
    </r>
    <r>
      <rPr>
        <b/>
        <sz val="10"/>
        <color indexed="8"/>
        <rFont val="Arial"/>
        <family val="2"/>
      </rPr>
      <t>i.</t>
    </r>
    <r>
      <rPr>
        <b/>
        <sz val="7"/>
        <color indexed="8"/>
        <rFont val="Times New Roman"/>
        <family val="1"/>
      </rPr>
      <t xml:space="preserve">        </t>
    </r>
    <r>
      <rPr>
        <sz val="10"/>
        <color indexed="8"/>
        <rFont val="Arial"/>
        <family val="2"/>
      </rPr>
      <t xml:space="preserve">If impregnation supplier does not pass audit, the impregnation supplier must be issued an  </t>
    </r>
  </si>
  <si>
    <t>Action Item(s).</t>
  </si>
  <si>
    <r>
      <t xml:space="preserve">                    </t>
    </r>
    <r>
      <rPr>
        <b/>
        <sz val="10"/>
        <color indexed="8"/>
        <rFont val="Arial"/>
        <family val="2"/>
      </rPr>
      <t>ii.</t>
    </r>
    <r>
      <rPr>
        <b/>
        <sz val="7"/>
        <color indexed="8"/>
        <rFont val="Times New Roman"/>
        <family val="1"/>
      </rPr>
      <t xml:space="preserve">        </t>
    </r>
    <r>
      <rPr>
        <sz val="10"/>
        <color indexed="8"/>
        <rFont val="Arial"/>
        <family val="2"/>
      </rPr>
      <t xml:space="preserve">If Action Item(s) is corrected, SQE must re-evaluate the impregnation supplier and update the </t>
    </r>
  </si>
  <si>
    <t xml:space="preserve">CPA Database with the new documentation. Impregnation supplier cannot move to </t>
  </si>
  <si>
    <t>the next step until it passes the CPA.</t>
  </si>
  <si>
    <t xml:space="preserve">NOTE: If Action Plan is not completed in timely manner, the impregnation supplier will not be recommended for </t>
  </si>
  <si>
    <t xml:space="preserve"> ATI business.</t>
  </si>
  <si>
    <t>IMPREGNATION CONTROL PLAN AUDIT (AT-1927-85)</t>
  </si>
  <si>
    <t xml:space="preserve">           5. Notify Tier 1 that the Impregnation Supplier is Recommended.</t>
  </si>
  <si>
    <r>
      <t>SCOPE:</t>
    </r>
    <r>
      <rPr>
        <sz val="12"/>
        <color indexed="8"/>
        <rFont val="Arial"/>
        <family val="2"/>
      </rPr>
      <t xml:space="preserve"> The SQ Impregnation Audit Procedure applies to all SQEs and/or assignees.</t>
    </r>
  </si>
  <si>
    <r>
      <t xml:space="preserve">· </t>
    </r>
    <r>
      <rPr>
        <b/>
        <sz val="12"/>
        <color indexed="8"/>
        <rFont val="Arial"/>
        <family val="2"/>
      </rPr>
      <t>SQ</t>
    </r>
    <r>
      <rPr>
        <sz val="12"/>
        <color indexed="8"/>
        <rFont val="Arial"/>
        <family val="2"/>
      </rPr>
      <t xml:space="preserve"> – Supplier Quality</t>
    </r>
  </si>
  <si>
    <r>
      <t xml:space="preserve">· </t>
    </r>
    <r>
      <rPr>
        <b/>
        <sz val="12"/>
        <color indexed="8"/>
        <rFont val="Arial"/>
        <family val="2"/>
      </rPr>
      <t>SQE</t>
    </r>
    <r>
      <rPr>
        <sz val="12"/>
        <color indexed="8"/>
        <rFont val="Arial"/>
        <family val="2"/>
      </rPr>
      <t xml:space="preserve"> – Supplier Quality Engineer</t>
    </r>
  </si>
  <si>
    <r>
      <t xml:space="preserve">· </t>
    </r>
    <r>
      <rPr>
        <b/>
        <sz val="12"/>
        <color indexed="8"/>
        <rFont val="Arial"/>
        <family val="2"/>
      </rPr>
      <t xml:space="preserve">ATI </t>
    </r>
    <r>
      <rPr>
        <sz val="12"/>
        <color indexed="8"/>
        <rFont val="Arial"/>
        <family val="2"/>
      </rPr>
      <t>– Allison Transmission Inc.</t>
    </r>
  </si>
  <si>
    <r>
      <t xml:space="preserve">· </t>
    </r>
    <r>
      <rPr>
        <b/>
        <sz val="12"/>
        <color indexed="8"/>
        <rFont val="Arial"/>
        <family val="2"/>
      </rPr>
      <t xml:space="preserve">CPA Database </t>
    </r>
    <r>
      <rPr>
        <sz val="12"/>
        <color indexed="8"/>
        <rFont val="Arial"/>
        <family val="2"/>
      </rPr>
      <t>– Control Plan Audit Database</t>
    </r>
  </si>
  <si>
    <r>
      <t xml:space="preserve">· </t>
    </r>
    <r>
      <rPr>
        <b/>
        <sz val="12"/>
        <color indexed="8"/>
        <rFont val="Arial"/>
        <family val="2"/>
      </rPr>
      <t xml:space="preserve">AT-1927 </t>
    </r>
    <r>
      <rPr>
        <sz val="12"/>
        <color indexed="8"/>
        <rFont val="Arial"/>
        <family val="2"/>
      </rPr>
      <t>– Supplier Quality Manual</t>
    </r>
  </si>
  <si>
    <r>
      <t xml:space="preserve">                        PROCESS MAP</t>
    </r>
    <r>
      <rPr>
        <sz val="12"/>
        <color indexed="8"/>
        <rFont val="Arial"/>
        <family val="2"/>
      </rPr>
      <t>……………………………………Page 2</t>
    </r>
  </si>
  <si>
    <r>
      <t xml:space="preserve">                        </t>
    </r>
    <r>
      <rPr>
        <b/>
        <sz val="12"/>
        <color indexed="8"/>
        <rFont val="Arial"/>
        <family val="2"/>
      </rPr>
      <t>PROCEDURE</t>
    </r>
    <r>
      <rPr>
        <sz val="12"/>
        <color indexed="8"/>
        <rFont val="Arial"/>
        <family val="2"/>
      </rPr>
      <t>……………………………………….Page 3</t>
    </r>
  </si>
  <si>
    <t>SQ Impregnation Audit Procedure (AT-1927-85)</t>
  </si>
  <si>
    <t xml:space="preserve">      </t>
  </si>
  <si>
    <r>
      <t>PURPOSE:</t>
    </r>
    <r>
      <rPr>
        <sz val="12"/>
        <color indexed="8"/>
        <rFont val="Arial"/>
        <family val="2"/>
      </rPr>
      <t xml:space="preserve"> The purpose of the SQ Impregnation Audit Procedure is to provide the process to evaluate potential </t>
    </r>
    <r>
      <rPr>
        <sz val="12"/>
        <color theme="1"/>
        <rFont val="Arial"/>
        <family val="2"/>
      </rPr>
      <t>Impregnation Suppliers.</t>
    </r>
  </si>
  <si>
    <t>Other (specify in Auditor Comments)</t>
  </si>
  <si>
    <t>Vendor Code:</t>
  </si>
  <si>
    <t>Part Audited:</t>
  </si>
  <si>
    <t xml:space="preserve">   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</si>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</sst>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d\-mmm\-yy;@"/>
    <numFmt numFmtId="165" formatCode="0.000"/>
    <numFmt numFmtId="166" formatCode="0.0000"/>
    <numFmt numFmtId="167" formatCode="0.000000"/>
  </numFmts>
  <fonts count="57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10"/>
      <name val="Arial"/>
      <family val="2"/>
    </font>
    <font>
      <sz val="24"/>
      <name val="Times New Roman"/>
      <family val="1"/>
    </font>
    <font>
      <b/>
      <i/>
      <sz val="2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i/>
      <sz val="9"/>
      <color indexed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36"/>
      <color indexed="10"/>
      <name val="Arial"/>
      <family val="2"/>
    </font>
    <font>
      <b/>
      <sz val="12"/>
      <color indexed="9"/>
      <name val="Arial"/>
      <family val="2"/>
    </font>
    <font>
      <b/>
      <u/>
      <sz val="12"/>
      <name val="Arial"/>
      <family val="2"/>
    </font>
    <font>
      <sz val="16"/>
      <name val="Calibri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Times New Roman"/>
      <family val="1"/>
    </font>
    <font>
      <b/>
      <sz val="12"/>
      <color indexed="8"/>
      <name val="Arial"/>
      <family val="2"/>
    </font>
    <font>
      <sz val="7"/>
      <color indexed="8"/>
      <name val="Times New Roman"/>
      <family val="1"/>
    </font>
    <font>
      <sz val="12"/>
      <color indexed="8"/>
      <name val="Arial"/>
      <family val="2"/>
    </font>
    <font>
      <sz val="10"/>
      <color theme="0"/>
      <name val="Arial"/>
      <family val="2"/>
    </font>
    <font>
      <sz val="10"/>
      <color rgb="FF000000"/>
      <name val="Verdana"/>
      <family val="2"/>
    </font>
    <font>
      <sz val="10"/>
      <color theme="1"/>
      <name val="Times New Roman"/>
      <family val="1"/>
    </font>
    <font>
      <b/>
      <sz val="1"/>
      <color theme="1"/>
      <name val="Arial"/>
      <family val="2"/>
    </font>
    <font>
      <sz val="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Times New Roman"/>
      <family val="1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FFFF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5"/>
      <color theme="0"/>
      <name val="Arial"/>
      <family val="2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6">
    <xf numFmtId="0" fontId="0" fillId="0" borderId="0" xfId="0"/>
    <xf numFmtId="0" fontId="11" fillId="0" borderId="1" xfId="0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right" wrapText="1"/>
    </xf>
    <xf numFmtId="0" fontId="0" fillId="0" borderId="0" xfId="0" applyProtection="1"/>
    <xf numFmtId="0" fontId="4" fillId="0" borderId="0" xfId="0" applyFont="1" applyBorder="1" applyAlignment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0" xfId="0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2" fillId="0" borderId="0" xfId="0" applyFont="1" applyFill="1" applyBorder="1" applyProtection="1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2" fillId="0" borderId="0" xfId="0" applyFont="1" applyFill="1" applyBorder="1" applyAlignment="1" applyProtection="1"/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 applyProtection="1"/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Protection="1"/>
    <xf numFmtId="0" fontId="6" fillId="0" borderId="0" xfId="0" applyFont="1" applyProtection="1"/>
    <xf numFmtId="0" fontId="2" fillId="0" borderId="0" xfId="0" applyFont="1" applyFill="1" applyBorder="1" applyAlignment="1" applyProtection="1">
      <alignment horizontal="center" vertical="top" wrapText="1"/>
    </xf>
    <xf numFmtId="0" fontId="0" fillId="0" borderId="0" xfId="0" applyFill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/>
    </xf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6" fillId="0" borderId="0" xfId="0" applyFont="1" applyAlignment="1" applyProtection="1">
      <alignment horizontal="right" wrapText="1"/>
    </xf>
    <xf numFmtId="164" fontId="0" fillId="0" borderId="0" xfId="0" applyNumberFormat="1" applyBorder="1" applyAlignment="1" applyProtection="1">
      <alignment horizont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1" fontId="12" fillId="0" borderId="5" xfId="0" applyNumberFormat="1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9" fontId="12" fillId="0" borderId="6" xfId="0" applyNumberFormat="1" applyFont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12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left" vertical="center" wrapText="1"/>
    </xf>
    <xf numFmtId="1" fontId="12" fillId="2" borderId="11" xfId="0" applyNumberFormat="1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9" fontId="12" fillId="2" borderId="13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18" fillId="0" borderId="0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left" wrapText="1"/>
    </xf>
    <xf numFmtId="0" fontId="19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8" fillId="4" borderId="14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right" vertical="center" wrapText="1"/>
    </xf>
    <xf numFmtId="0" fontId="20" fillId="0" borderId="7" xfId="0" applyFont="1" applyBorder="1" applyAlignment="1" applyProtection="1">
      <alignment horizontal="center" vertical="center" wrapText="1"/>
    </xf>
    <xf numFmtId="0" fontId="0" fillId="6" borderId="0" xfId="0" applyFill="1" applyProtection="1"/>
    <xf numFmtId="0" fontId="31" fillId="9" borderId="0" xfId="0" applyFont="1" applyFill="1" applyAlignment="1" applyProtection="1">
      <alignment horizontal="center"/>
    </xf>
    <xf numFmtId="0" fontId="19" fillId="0" borderId="35" xfId="0" applyFont="1" applyBorder="1" applyAlignment="1" applyProtection="1">
      <alignment horizontal="left" vertical="top" wrapText="1"/>
      <protection locked="0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19" fillId="0" borderId="36" xfId="0" applyFont="1" applyBorder="1" applyAlignment="1" applyProtection="1">
      <alignment horizontal="left" vertical="top" wrapText="1"/>
      <protection locked="0"/>
    </xf>
    <xf numFmtId="0" fontId="19" fillId="0" borderId="37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38" xfId="0" applyFont="1" applyBorder="1" applyAlignment="1" applyProtection="1">
      <alignment horizontal="left" vertical="top" wrapText="1"/>
      <protection locked="0"/>
    </xf>
    <xf numFmtId="0" fontId="19" fillId="0" borderId="39" xfId="0" applyFont="1" applyBorder="1" applyAlignment="1" applyProtection="1">
      <alignment horizontal="left" vertical="top" wrapText="1"/>
      <protection locked="0"/>
    </xf>
    <xf numFmtId="0" fontId="19" fillId="0" borderId="3" xfId="0" applyFont="1" applyBorder="1" applyAlignment="1" applyProtection="1">
      <alignment horizontal="left" vertical="top" wrapText="1"/>
      <protection locked="0"/>
    </xf>
    <xf numFmtId="0" fontId="19" fillId="0" borderId="40" xfId="0" applyFont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33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left" indent="3"/>
    </xf>
    <xf numFmtId="0" fontId="37" fillId="0" borderId="0" xfId="0" applyFont="1" applyAlignment="1">
      <alignment horizontal="left" indent="5"/>
    </xf>
    <xf numFmtId="0" fontId="38" fillId="0" borderId="0" xfId="0" applyFont="1" applyAlignment="1">
      <alignment horizontal="left" indent="10"/>
    </xf>
    <xf numFmtId="0" fontId="36" fillId="0" borderId="0" xfId="0" applyFont="1" applyAlignment="1">
      <alignment horizontal="left" indent="10"/>
    </xf>
    <xf numFmtId="0" fontId="36" fillId="0" borderId="0" xfId="0" applyFont="1" applyAlignment="1">
      <alignment horizontal="left" indent="15"/>
    </xf>
    <xf numFmtId="0" fontId="36" fillId="0" borderId="0" xfId="0" applyFont="1" applyAlignment="1">
      <alignment horizontal="left" indent="5"/>
    </xf>
    <xf numFmtId="0" fontId="39" fillId="0" borderId="0" xfId="0" applyFont="1" applyAlignment="1">
      <alignment horizontal="left" indent="5"/>
    </xf>
    <xf numFmtId="0" fontId="37" fillId="0" borderId="0" xfId="0" applyFont="1" applyAlignment="1">
      <alignment horizontal="left" indent="10"/>
    </xf>
    <xf numFmtId="0" fontId="37" fillId="0" borderId="0" xfId="0" applyFont="1" applyAlignment="1">
      <alignment horizontal="left" indent="1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0" fillId="0" borderId="0" xfId="0" applyProtection="1">
      <protection locked="0"/>
    </xf>
    <xf numFmtId="0" fontId="44" fillId="0" borderId="28" xfId="0" applyFont="1" applyBorder="1" applyAlignment="1" applyProtection="1">
      <alignment wrapText="1"/>
      <protection locked="0"/>
    </xf>
    <xf numFmtId="0" fontId="44" fillId="0" borderId="24" xfId="0" applyFont="1" applyBorder="1" applyAlignment="1" applyProtection="1">
      <alignment horizontal="center" vertical="center" wrapText="1"/>
      <protection locked="0"/>
    </xf>
    <xf numFmtId="0" fontId="44" fillId="0" borderId="27" xfId="0" applyFont="1" applyBorder="1" applyAlignment="1" applyProtection="1">
      <alignment wrapText="1"/>
      <protection locked="0"/>
    </xf>
    <xf numFmtId="0" fontId="44" fillId="0" borderId="41" xfId="0" applyFont="1" applyBorder="1" applyAlignment="1" applyProtection="1">
      <alignment wrapText="1"/>
      <protection locked="0"/>
    </xf>
    <xf numFmtId="0" fontId="44" fillId="0" borderId="42" xfId="0" applyFont="1" applyBorder="1" applyAlignment="1" applyProtection="1">
      <alignment wrapText="1"/>
      <protection locked="0"/>
    </xf>
    <xf numFmtId="0" fontId="45" fillId="9" borderId="27" xfId="0" applyFont="1" applyFill="1" applyBorder="1" applyAlignment="1" applyProtection="1">
      <alignment horizontal="left" wrapText="1"/>
      <protection locked="0"/>
    </xf>
    <xf numFmtId="0" fontId="44" fillId="0" borderId="9" xfId="0" applyFont="1" applyBorder="1" applyAlignment="1" applyProtection="1">
      <alignment wrapText="1"/>
      <protection locked="0"/>
    </xf>
    <xf numFmtId="0" fontId="46" fillId="0" borderId="43" xfId="0" applyFont="1" applyBorder="1" applyProtection="1"/>
    <xf numFmtId="0" fontId="46" fillId="0" borderId="44" xfId="0" applyFont="1" applyBorder="1" applyProtection="1"/>
    <xf numFmtId="0" fontId="46" fillId="0" borderId="45" xfId="0" applyFont="1" applyBorder="1" applyProtection="1"/>
    <xf numFmtId="0" fontId="44" fillId="0" borderId="21" xfId="0" applyFont="1" applyBorder="1" applyAlignment="1" applyProtection="1">
      <alignment wrapText="1"/>
    </xf>
    <xf numFmtId="0" fontId="44" fillId="0" borderId="32" xfId="0" applyFont="1" applyBorder="1" applyAlignment="1" applyProtection="1">
      <alignment wrapText="1"/>
    </xf>
    <xf numFmtId="0" fontId="44" fillId="0" borderId="46" xfId="0" applyFont="1" applyBorder="1" applyAlignment="1" applyProtection="1">
      <alignment wrapText="1"/>
    </xf>
    <xf numFmtId="0" fontId="44" fillId="0" borderId="18" xfId="0" applyFont="1" applyBorder="1" applyAlignment="1" applyProtection="1">
      <alignment wrapText="1"/>
    </xf>
    <xf numFmtId="0" fontId="44" fillId="0" borderId="47" xfId="0" applyFont="1" applyBorder="1" applyAlignment="1" applyProtection="1">
      <alignment wrapText="1"/>
    </xf>
    <xf numFmtId="0" fontId="44" fillId="0" borderId="48" xfId="0" applyFont="1" applyBorder="1" applyAlignment="1" applyProtection="1">
      <alignment horizontal="center" vertical="center" wrapText="1"/>
    </xf>
    <xf numFmtId="0" fontId="0" fillId="0" borderId="24" xfId="0" applyBorder="1" applyProtection="1"/>
    <xf numFmtId="0" fontId="47" fillId="0" borderId="32" xfId="0" applyFont="1" applyBorder="1" applyAlignment="1" applyProtection="1">
      <alignment horizontal="left" wrapText="1"/>
    </xf>
    <xf numFmtId="0" fontId="15" fillId="7" borderId="28" xfId="0" applyFont="1" applyFill="1" applyBorder="1" applyAlignment="1" applyProtection="1">
      <alignment horizontal="right"/>
    </xf>
    <xf numFmtId="0" fontId="46" fillId="0" borderId="15" xfId="0" applyFont="1" applyBorder="1" applyAlignment="1" applyProtection="1">
      <alignment horizontal="center" wrapText="1"/>
    </xf>
    <xf numFmtId="0" fontId="46" fillId="0" borderId="46" xfId="0" applyFont="1" applyBorder="1" applyAlignment="1" applyProtection="1">
      <alignment horizontal="center" vertical="center" wrapText="1"/>
    </xf>
    <xf numFmtId="0" fontId="0" fillId="0" borderId="15" xfId="0" applyBorder="1" applyProtection="1"/>
    <xf numFmtId="0" fontId="46" fillId="0" borderId="15" xfId="0" applyFont="1" applyBorder="1" applyAlignment="1" applyProtection="1">
      <alignment horizontal="center" vertical="center" wrapText="1"/>
    </xf>
    <xf numFmtId="0" fontId="15" fillId="7" borderId="2" xfId="0" applyFont="1" applyFill="1" applyBorder="1" applyAlignment="1" applyProtection="1">
      <alignment horizontal="right"/>
    </xf>
    <xf numFmtId="0" fontId="46" fillId="0" borderId="21" xfId="0" applyFont="1" applyBorder="1" applyAlignment="1" applyProtection="1">
      <alignment horizontal="center" vertical="center" wrapText="1"/>
    </xf>
    <xf numFmtId="0" fontId="0" fillId="0" borderId="3" xfId="0" applyBorder="1" applyProtection="1"/>
    <xf numFmtId="0" fontId="48" fillId="0" borderId="32" xfId="0" applyFont="1" applyBorder="1" applyAlignment="1" applyProtection="1">
      <alignment horizontal="left"/>
    </xf>
    <xf numFmtId="0" fontId="46" fillId="0" borderId="15" xfId="0" applyFont="1" applyBorder="1" applyAlignment="1" applyProtection="1">
      <alignment horizontal="center" vertical="center"/>
    </xf>
    <xf numFmtId="0" fontId="46" fillId="0" borderId="21" xfId="0" applyFont="1" applyBorder="1" applyAlignment="1" applyProtection="1">
      <alignment horizontal="center" vertical="center"/>
    </xf>
    <xf numFmtId="0" fontId="0" fillId="0" borderId="49" xfId="0" applyBorder="1" applyProtection="1"/>
    <xf numFmtId="0" fontId="0" fillId="0" borderId="50" xfId="0" applyBorder="1" applyProtection="1"/>
    <xf numFmtId="0" fontId="44" fillId="0" borderId="25" xfId="0" applyFont="1" applyBorder="1" applyAlignment="1" applyProtection="1">
      <alignment wrapText="1"/>
    </xf>
    <xf numFmtId="0" fontId="44" fillId="0" borderId="36" xfId="0" applyFont="1" applyBorder="1" applyAlignment="1" applyProtection="1">
      <alignment wrapText="1"/>
    </xf>
    <xf numFmtId="0" fontId="44" fillId="0" borderId="10" xfId="0" applyFont="1" applyBorder="1" applyAlignment="1" applyProtection="1">
      <alignment wrapText="1"/>
    </xf>
    <xf numFmtId="0" fontId="49" fillId="0" borderId="46" xfId="0" applyFont="1" applyBorder="1" applyAlignment="1" applyProtection="1">
      <alignment wrapText="1"/>
    </xf>
    <xf numFmtId="0" fontId="44" fillId="0" borderId="51" xfId="0" applyFont="1" applyFill="1" applyBorder="1" applyAlignment="1" applyProtection="1">
      <alignment wrapText="1"/>
    </xf>
    <xf numFmtId="0" fontId="44" fillId="0" borderId="48" xfId="0" applyFont="1" applyBorder="1" applyAlignment="1" applyProtection="1">
      <alignment wrapText="1"/>
    </xf>
    <xf numFmtId="0" fontId="44" fillId="0" borderId="31" xfId="0" applyFont="1" applyBorder="1" applyAlignment="1" applyProtection="1">
      <alignment wrapText="1"/>
    </xf>
    <xf numFmtId="0" fontId="44" fillId="0" borderId="51" xfId="0" applyFont="1" applyBorder="1" applyAlignment="1" applyProtection="1">
      <alignment wrapText="1"/>
    </xf>
    <xf numFmtId="0" fontId="0" fillId="0" borderId="14" xfId="0" applyBorder="1" applyProtection="1"/>
    <xf numFmtId="0" fontId="0" fillId="9" borderId="0" xfId="0" applyFont="1" applyFill="1" applyProtection="1"/>
    <xf numFmtId="0" fontId="0" fillId="0" borderId="52" xfId="0" applyBorder="1" applyProtection="1"/>
    <xf numFmtId="0" fontId="50" fillId="0" borderId="0" xfId="0" applyFont="1" applyProtection="1"/>
    <xf numFmtId="0" fontId="0" fillId="0" borderId="0" xfId="0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21" fillId="8" borderId="15" xfId="0" applyFont="1" applyFill="1" applyBorder="1" applyAlignment="1" applyProtection="1">
      <alignment horizontal="center"/>
    </xf>
    <xf numFmtId="0" fontId="50" fillId="0" borderId="0" xfId="0" applyFont="1" applyBorder="1" applyProtection="1"/>
    <xf numFmtId="0" fontId="8" fillId="4" borderId="15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wrapText="1"/>
    </xf>
    <xf numFmtId="0" fontId="8" fillId="5" borderId="15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22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left" vertical="top" wrapText="1"/>
    </xf>
    <xf numFmtId="0" fontId="50" fillId="9" borderId="0" xfId="0" applyFont="1" applyFill="1" applyProtection="1"/>
    <xf numFmtId="14" fontId="7" fillId="0" borderId="3" xfId="0" applyNumberFormat="1" applyFont="1" applyBorder="1" applyAlignment="1" applyProtection="1">
      <alignment horizontal="center"/>
    </xf>
    <xf numFmtId="0" fontId="0" fillId="9" borderId="0" xfId="0" applyFill="1" applyProtection="1"/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9" fillId="0" borderId="3" xfId="0" applyFont="1" applyBorder="1" applyAlignment="1" applyProtection="1">
      <alignment horizontal="center" wrapText="1"/>
      <protection locked="0"/>
    </xf>
    <xf numFmtId="0" fontId="15" fillId="0" borderId="44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14" fillId="3" borderId="56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14" fillId="3" borderId="57" xfId="0" applyFont="1" applyFill="1" applyBorder="1" applyAlignment="1" applyProtection="1">
      <alignment horizontal="center" vertical="center" wrapText="1"/>
    </xf>
    <xf numFmtId="0" fontId="9" fillId="3" borderId="54" xfId="0" applyFont="1" applyFill="1" applyBorder="1" applyAlignment="1" applyProtection="1">
      <alignment horizontal="center" vertical="center"/>
    </xf>
    <xf numFmtId="0" fontId="9" fillId="3" borderId="29" xfId="0" applyFont="1" applyFill="1" applyBorder="1" applyAlignment="1" applyProtection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</xf>
    <xf numFmtId="0" fontId="8" fillId="0" borderId="54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</xf>
    <xf numFmtId="0" fontId="8" fillId="0" borderId="34" xfId="0" applyFont="1" applyBorder="1" applyAlignment="1" applyProtection="1">
      <alignment horizontal="center"/>
    </xf>
    <xf numFmtId="0" fontId="11" fillId="3" borderId="55" xfId="0" applyFont="1" applyFill="1" applyBorder="1" applyAlignment="1" applyProtection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0" fontId="2" fillId="2" borderId="3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wrapText="1"/>
    </xf>
    <xf numFmtId="0" fontId="0" fillId="0" borderId="0" xfId="0" applyFill="1" applyAlignment="1" applyProtection="1">
      <alignment horizontal="right"/>
    </xf>
    <xf numFmtId="0" fontId="19" fillId="0" borderId="0" xfId="0" applyFont="1" applyBorder="1" applyAlignment="1" applyProtection="1">
      <alignment horizontal="center" wrapText="1"/>
    </xf>
    <xf numFmtId="0" fontId="51" fillId="11" borderId="30" xfId="0" applyFont="1" applyFill="1" applyBorder="1" applyAlignment="1" applyProtection="1">
      <alignment horizontal="left" wrapText="1"/>
    </xf>
    <xf numFmtId="0" fontId="51" fillId="11" borderId="58" xfId="0" applyFont="1" applyFill="1" applyBorder="1" applyAlignment="1" applyProtection="1">
      <alignment horizontal="left" wrapText="1"/>
    </xf>
    <xf numFmtId="0" fontId="51" fillId="11" borderId="46" xfId="0" applyFont="1" applyFill="1" applyBorder="1" applyAlignment="1" applyProtection="1">
      <alignment horizontal="left" wrapText="1"/>
    </xf>
    <xf numFmtId="0" fontId="46" fillId="12" borderId="29" xfId="0" applyFont="1" applyFill="1" applyBorder="1" applyAlignment="1" applyProtection="1">
      <alignment horizontal="center"/>
    </xf>
    <xf numFmtId="0" fontId="46" fillId="12" borderId="34" xfId="0" applyFont="1" applyFill="1" applyBorder="1" applyAlignment="1" applyProtection="1">
      <alignment horizontal="center"/>
    </xf>
    <xf numFmtId="0" fontId="51" fillId="11" borderId="11" xfId="0" applyFont="1" applyFill="1" applyBorder="1" applyAlignment="1" applyProtection="1">
      <alignment horizontal="left"/>
    </xf>
    <xf numFmtId="0" fontId="51" fillId="11" borderId="57" xfId="0" applyFont="1" applyFill="1" applyBorder="1" applyAlignment="1" applyProtection="1">
      <alignment horizontal="left"/>
    </xf>
    <xf numFmtId="0" fontId="2" fillId="0" borderId="16" xfId="0" applyFont="1" applyBorder="1" applyAlignment="1" applyProtection="1">
      <alignment horizontal="left" wrapText="1"/>
    </xf>
    <xf numFmtId="0" fontId="2" fillId="0" borderId="58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16" xfId="0" applyFont="1" applyBorder="1" applyAlignment="1" applyProtection="1">
      <alignment horizontal="left"/>
    </xf>
    <xf numFmtId="0" fontId="2" fillId="0" borderId="58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left"/>
    </xf>
    <xf numFmtId="0" fontId="34" fillId="0" borderId="55" xfId="0" applyFont="1" applyBorder="1"/>
    <xf numFmtId="0" fontId="0" fillId="0" borderId="44" xfId="0" applyBorder="1"/>
    <xf numFmtId="0" fontId="51" fillId="13" borderId="44" xfId="0" applyFont="1" applyFill="1" applyBorder="1"/>
    <xf numFmtId="0" fontId="52" fillId="13" borderId="44" xfId="0" applyFont="1" applyFill="1" applyBorder="1"/>
    <xf numFmtId="0" fontId="51" fillId="13" borderId="45" xfId="0" applyFont="1" applyFill="1" applyBorder="1"/>
    <xf numFmtId="0" fontId="34" fillId="0" borderId="59" xfId="0" applyFont="1" applyBorder="1"/>
    <xf numFmtId="0" fontId="0" fillId="0" borderId="0" xfId="0" applyBorder="1"/>
    <xf numFmtId="0" fontId="53" fillId="13" borderId="0" xfId="0" applyFont="1" applyFill="1" applyBorder="1" applyAlignment="1">
      <alignment horizontal="center" vertical="center" readingOrder="1"/>
    </xf>
    <xf numFmtId="0" fontId="53" fillId="13" borderId="51" xfId="0" applyFont="1" applyFill="1" applyBorder="1" applyAlignment="1">
      <alignment horizontal="center" vertical="center" readingOrder="1"/>
    </xf>
    <xf numFmtId="0" fontId="51" fillId="13" borderId="0" xfId="0" applyFont="1" applyFill="1" applyBorder="1"/>
    <xf numFmtId="0" fontId="51" fillId="13" borderId="51" xfId="0" applyFont="1" applyFill="1" applyBorder="1"/>
    <xf numFmtId="0" fontId="40" fillId="0" borderId="59" xfId="0" applyFont="1" applyBorder="1"/>
    <xf numFmtId="0" fontId="41" fillId="0" borderId="0" xfId="0" applyFont="1" applyBorder="1"/>
    <xf numFmtId="0" fontId="51" fillId="0" borderId="0" xfId="0" applyFont="1" applyFill="1" applyBorder="1"/>
    <xf numFmtId="0" fontId="54" fillId="0" borderId="0" xfId="0" applyFont="1" applyFill="1" applyBorder="1"/>
    <xf numFmtId="0" fontId="54" fillId="0" borderId="51" xfId="0" applyFont="1" applyFill="1" applyBorder="1"/>
    <xf numFmtId="0" fontId="42" fillId="0" borderId="0" xfId="0" applyFont="1" applyBorder="1"/>
    <xf numFmtId="0" fontId="42" fillId="0" borderId="51" xfId="0" applyFont="1" applyBorder="1"/>
    <xf numFmtId="0" fontId="42" fillId="0" borderId="59" xfId="0" applyFont="1" applyBorder="1"/>
    <xf numFmtId="0" fontId="42" fillId="0" borderId="59" xfId="0" applyFont="1" applyBorder="1" applyAlignment="1">
      <alignment horizontal="left" indent="12"/>
    </xf>
    <xf numFmtId="0" fontId="43" fillId="0" borderId="59" xfId="0" applyFont="1" applyBorder="1"/>
    <xf numFmtId="0" fontId="42" fillId="0" borderId="56" xfId="0" applyFont="1" applyBorder="1"/>
    <xf numFmtId="0" fontId="42" fillId="0" borderId="11" xfId="0" applyFont="1" applyBorder="1"/>
    <xf numFmtId="0" fontId="42" fillId="0" borderId="57" xfId="0" applyFont="1" applyBorder="1"/>
    <xf numFmtId="0" fontId="40" fillId="0" borderId="59" xfId="0" applyFont="1" applyBorder="1" applyAlignment="1">
      <alignment horizontal="left" wrapText="1"/>
    </xf>
    <xf numFmtId="0" fontId="40" fillId="0" borderId="0" xfId="0" applyFont="1" applyBorder="1" applyAlignment="1">
      <alignment horizontal="left" wrapText="1"/>
    </xf>
    <xf numFmtId="0" fontId="40" fillId="0" borderId="51" xfId="0" applyFont="1" applyBorder="1" applyAlignment="1">
      <alignment horizontal="left" wrapText="1"/>
    </xf>
    <xf numFmtId="0" fontId="24" fillId="0" borderId="0" xfId="2" applyFont="1"/>
    <xf numFmtId="0" fontId="24" fillId="0" borderId="0" xfId="2" applyFont="1" applyAlignment="1">
      <alignment horizontal="center"/>
    </xf>
    <xf numFmtId="0" fontId="31" fillId="0" borderId="0" xfId="2" applyFont="1"/>
    <xf numFmtId="0" fontId="2" fillId="0" borderId="0" xfId="2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1" fontId="2" fillId="0" borderId="11" xfId="2" applyNumberFormat="1" applyBorder="1" applyAlignment="1">
      <alignment horizontal="center" vertical="center"/>
    </xf>
    <xf numFmtId="1" fontId="2" fillId="0" borderId="11" xfId="2" applyNumberFormat="1" applyBorder="1"/>
    <xf numFmtId="1" fontId="2" fillId="0" borderId="11" xfId="2" applyNumberFormat="1" applyBorder="1" applyAlignment="1">
      <alignment horizontal="center"/>
    </xf>
    <xf numFmtId="165" fontId="2" fillId="0" borderId="0" xfId="2" applyNumberFormat="1" applyAlignment="1">
      <alignment horizontal="center" vertical="center"/>
    </xf>
    <xf numFmtId="15" fontId="2" fillId="0" borderId="11" xfId="2" applyNumberFormat="1" applyBorder="1" applyAlignment="1">
      <alignment horizontal="center"/>
    </xf>
    <xf numFmtId="0" fontId="2" fillId="2" borderId="3" xfId="2" applyFill="1" applyBorder="1" applyAlignment="1" applyProtection="1">
      <alignment horizontal="center"/>
      <protection locked="0"/>
    </xf>
    <xf numFmtId="0" fontId="2" fillId="0" borderId="29" xfId="2" applyBorder="1" applyAlignment="1">
      <alignment horizontal="center"/>
    </xf>
    <xf numFmtId="0" fontId="55" fillId="14" borderId="7" xfId="2" applyFont="1" applyFill="1" applyBorder="1" applyAlignment="1">
      <alignment horizontal="right" vertical="center" wrapText="1"/>
    </xf>
    <xf numFmtId="166" fontId="31" fillId="14" borderId="29" xfId="2" applyNumberFormat="1" applyFont="1" applyFill="1" applyBorder="1" applyAlignment="1" applyProtection="1">
      <alignment horizontal="center" vertical="center" wrapText="1"/>
      <protection locked="0"/>
    </xf>
    <xf numFmtId="166" fontId="31" fillId="14" borderId="7" xfId="2" applyNumberFormat="1" applyFont="1" applyFill="1" applyBorder="1" applyAlignment="1" applyProtection="1">
      <alignment horizontal="center" vertical="center" wrapText="1"/>
      <protection locked="0"/>
    </xf>
    <xf numFmtId="166" fontId="31" fillId="14" borderId="34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Alignment="1">
      <alignment vertical="center"/>
    </xf>
    <xf numFmtId="0" fontId="55" fillId="14" borderId="33" xfId="2" applyFont="1" applyFill="1" applyBorder="1" applyAlignment="1">
      <alignment horizontal="right" wrapText="1"/>
    </xf>
    <xf numFmtId="166" fontId="2" fillId="10" borderId="32" xfId="2" applyNumberFormat="1" applyFill="1" applyBorder="1" applyAlignment="1" applyProtection="1">
      <alignment horizontal="center" vertical="center"/>
      <protection locked="0"/>
    </xf>
    <xf numFmtId="166" fontId="2" fillId="10" borderId="3" xfId="2" applyNumberFormat="1" applyFill="1" applyBorder="1" applyAlignment="1" applyProtection="1">
      <alignment horizontal="center" vertical="center"/>
      <protection locked="0"/>
    </xf>
    <xf numFmtId="166" fontId="2" fillId="10" borderId="26" xfId="2" applyNumberFormat="1" applyFill="1" applyBorder="1" applyAlignment="1" applyProtection="1">
      <alignment horizontal="center"/>
      <protection locked="0"/>
    </xf>
    <xf numFmtId="166" fontId="2" fillId="10" borderId="3" xfId="2" applyNumberFormat="1" applyFill="1" applyBorder="1" applyAlignment="1" applyProtection="1">
      <alignment horizontal="center"/>
      <protection locked="0"/>
    </xf>
    <xf numFmtId="0" fontId="55" fillId="14" borderId="19" xfId="2" applyFont="1" applyFill="1" applyBorder="1" applyAlignment="1">
      <alignment horizontal="right" vertical="center" wrapText="1"/>
    </xf>
    <xf numFmtId="166" fontId="2" fillId="10" borderId="31" xfId="2" applyNumberFormat="1" applyFill="1" applyBorder="1" applyAlignment="1" applyProtection="1">
      <alignment horizontal="center" vertical="center" wrapText="1"/>
      <protection locked="0"/>
    </xf>
    <xf numFmtId="166" fontId="2" fillId="10" borderId="30" xfId="2" applyNumberFormat="1" applyFill="1" applyBorder="1" applyAlignment="1" applyProtection="1">
      <alignment horizontal="center" vertical="center" wrapText="1"/>
      <protection locked="0"/>
    </xf>
    <xf numFmtId="166" fontId="2" fillId="10" borderId="19" xfId="2" applyNumberFormat="1" applyFill="1" applyBorder="1" applyAlignment="1" applyProtection="1">
      <alignment horizontal="center" vertical="center" wrapText="1"/>
      <protection locked="0"/>
    </xf>
    <xf numFmtId="166" fontId="2" fillId="0" borderId="0" xfId="2" applyNumberFormat="1"/>
    <xf numFmtId="0" fontId="32" fillId="0" borderId="0" xfId="2" applyFont="1"/>
    <xf numFmtId="0" fontId="6" fillId="0" borderId="59" xfId="2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2" fillId="0" borderId="59" xfId="2" applyBorder="1"/>
    <xf numFmtId="166" fontId="2" fillId="0" borderId="28" xfId="2" applyNumberFormat="1" applyBorder="1" applyAlignment="1" applyProtection="1">
      <alignment horizontal="center" vertical="center"/>
      <protection locked="0"/>
    </xf>
    <xf numFmtId="166" fontId="2" fillId="0" borderId="24" xfId="2" applyNumberFormat="1" applyBorder="1" applyAlignment="1" applyProtection="1">
      <alignment horizontal="center" vertical="center"/>
      <protection locked="0"/>
    </xf>
    <xf numFmtId="166" fontId="2" fillId="0" borderId="23" xfId="2" applyNumberFormat="1" applyBorder="1" applyAlignment="1" applyProtection="1">
      <alignment horizontal="center" vertical="center"/>
      <protection locked="0"/>
    </xf>
    <xf numFmtId="166" fontId="2" fillId="0" borderId="27" xfId="2" applyNumberFormat="1" applyBorder="1" applyAlignment="1" applyProtection="1">
      <alignment horizontal="center" vertical="center"/>
      <protection locked="0"/>
    </xf>
    <xf numFmtId="166" fontId="2" fillId="0" borderId="15" xfId="2" applyNumberFormat="1" applyBorder="1" applyAlignment="1" applyProtection="1">
      <alignment horizontal="center" vertical="center"/>
      <protection locked="0"/>
    </xf>
    <xf numFmtId="166" fontId="2" fillId="0" borderId="20" xfId="2" applyNumberFormat="1" applyBorder="1" applyAlignment="1" applyProtection="1">
      <alignment horizontal="center" vertical="center"/>
      <protection locked="0"/>
    </xf>
    <xf numFmtId="167" fontId="2" fillId="0" borderId="0" xfId="2" applyNumberFormat="1"/>
    <xf numFmtId="0" fontId="6" fillId="0" borderId="26" xfId="2" applyFont="1" applyBorder="1" applyAlignment="1">
      <alignment horizontal="right"/>
    </xf>
    <xf numFmtId="166" fontId="2" fillId="10" borderId="25" xfId="2" applyNumberFormat="1" applyFill="1" applyBorder="1" applyAlignment="1">
      <alignment horizontal="center" vertical="center"/>
    </xf>
    <xf numFmtId="166" fontId="2" fillId="10" borderId="24" xfId="2" applyNumberFormat="1" applyFill="1" applyBorder="1" applyAlignment="1">
      <alignment horizontal="center" vertical="center"/>
    </xf>
    <xf numFmtId="166" fontId="2" fillId="10" borderId="23" xfId="2" applyNumberFormat="1" applyFill="1" applyBorder="1" applyAlignment="1">
      <alignment horizontal="center" vertical="center"/>
    </xf>
    <xf numFmtId="0" fontId="6" fillId="0" borderId="22" xfId="2" applyFont="1" applyBorder="1" applyAlignment="1">
      <alignment horizontal="right"/>
    </xf>
    <xf numFmtId="166" fontId="2" fillId="10" borderId="21" xfId="2" applyNumberFormat="1" applyFill="1" applyBorder="1" applyAlignment="1">
      <alignment horizontal="center" vertical="center"/>
    </xf>
    <xf numFmtId="166" fontId="2" fillId="10" borderId="15" xfId="2" applyNumberFormat="1" applyFill="1" applyBorder="1" applyAlignment="1">
      <alignment horizontal="center" vertical="center"/>
    </xf>
    <xf numFmtId="166" fontId="2" fillId="10" borderId="20" xfId="2" applyNumberForma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5" fontId="2" fillId="0" borderId="0" xfId="2" applyNumberFormat="1" applyAlignment="1">
      <alignment vertical="center"/>
    </xf>
    <xf numFmtId="0" fontId="2" fillId="0" borderId="0" xfId="2" quotePrefix="1" applyAlignment="1">
      <alignment vertical="center"/>
    </xf>
    <xf numFmtId="0" fontId="6" fillId="0" borderId="19" xfId="2" applyFont="1" applyBorder="1" applyAlignment="1">
      <alignment horizontal="right"/>
    </xf>
    <xf numFmtId="166" fontId="2" fillId="10" borderId="18" xfId="2" applyNumberFormat="1" applyFill="1" applyBorder="1" applyAlignment="1">
      <alignment horizontal="center" vertical="center"/>
    </xf>
    <xf numFmtId="166" fontId="2" fillId="10" borderId="10" xfId="2" applyNumberFormat="1" applyFill="1" applyBorder="1" applyAlignment="1">
      <alignment horizontal="center" vertical="center"/>
    </xf>
    <xf numFmtId="166" fontId="2" fillId="10" borderId="17" xfId="2" applyNumberFormat="1" applyFill="1" applyBorder="1" applyAlignment="1">
      <alignment horizontal="center" vertical="center"/>
    </xf>
    <xf numFmtId="0" fontId="55" fillId="0" borderId="0" xfId="2" applyFont="1"/>
    <xf numFmtId="0" fontId="6" fillId="0" borderId="0" xfId="2" applyFont="1" applyAlignment="1">
      <alignment horizontal="center"/>
    </xf>
    <xf numFmtId="0" fontId="9" fillId="0" borderId="0" xfId="2" applyFont="1"/>
    <xf numFmtId="0" fontId="6" fillId="0" borderId="0" xfId="2" applyFont="1"/>
    <xf numFmtId="165" fontId="6" fillId="0" borderId="0" xfId="2" applyNumberFormat="1" applyFont="1" applyAlignment="1">
      <alignment horizontal="right" vertical="center"/>
    </xf>
    <xf numFmtId="0" fontId="2" fillId="2" borderId="3" xfId="2" applyFill="1" applyBorder="1" applyAlignment="1" applyProtection="1">
      <alignment horizontal="center"/>
      <protection locked="0"/>
    </xf>
    <xf numFmtId="165" fontId="6" fillId="0" borderId="0" xfId="2" applyNumberFormat="1" applyFont="1" applyAlignment="1">
      <alignment horizontal="left" vertical="center"/>
    </xf>
    <xf numFmtId="0" fontId="6" fillId="0" borderId="11" xfId="2" applyFont="1" applyBorder="1" applyProtection="1">
      <protection locked="0"/>
    </xf>
    <xf numFmtId="14" fontId="2" fillId="0" borderId="11" xfId="2" applyNumberFormat="1" applyBorder="1" applyProtection="1">
      <protection locked="0"/>
    </xf>
  </cellXfs>
  <cellStyles count="3">
    <cellStyle name="Normal" xfId="0" builtinId="0"/>
    <cellStyle name="Normal 2" xfId="1"/>
    <cellStyle name="Normal 2 2" xfId="2"/>
  </cellStyles>
  <dxfs count="17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36</xdr:row>
          <xdr:rowOff>0</xdr:rowOff>
        </xdr:from>
        <xdr:to>
          <xdr:col>11</xdr:col>
          <xdr:colOff>373380</xdr:colOff>
          <xdr:row>68</xdr:row>
          <xdr:rowOff>38100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942DE319-4553-B648-F8FE-BAA9015C9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144780</xdr:colOff>
      <xdr:row>0</xdr:row>
      <xdr:rowOff>45720</xdr:rowOff>
    </xdr:from>
    <xdr:to>
      <xdr:col>3</xdr:col>
      <xdr:colOff>266700</xdr:colOff>
      <xdr:row>4</xdr:row>
      <xdr:rowOff>47533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BD62A8-CE8C-C217-94CF-4054294BA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45720"/>
          <a:ext cx="2156460" cy="832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762000</xdr:colOff>
      <xdr:row>0</xdr:row>
      <xdr:rowOff>38100</xdr:rowOff>
    </xdr:from>
    <xdr:to>
      <xdr:col>9</xdr:col>
      <xdr:colOff>419100</xdr:colOff>
      <xdr:row>2</xdr:row>
      <xdr:rowOff>99060</xdr:rowOff>
    </xdr:to>
    <xdr:pic>
      <xdr:nvPicPr>
        <xdr:cNvPr id="4112" name="Picture 49">
          <a:extLst>
            <a:ext uri="{FF2B5EF4-FFF2-40B4-BE49-F238E27FC236}">
              <a16:creationId xmlns:a16="http://schemas.microsoft.com/office/drawing/2014/main" id="{93E0D3CA-161D-33CC-AD1E-E93644940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38100"/>
          <a:ext cx="187452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160020</xdr:colOff>
      <xdr:row>22</xdr:row>
      <xdr:rowOff>99060</xdr:rowOff>
    </xdr:from>
    <xdr:to>
      <xdr:col>10</xdr:col>
      <xdr:colOff>0</xdr:colOff>
      <xdr:row>24</xdr:row>
      <xdr:rowOff>99060</xdr:rowOff>
    </xdr:to>
    <xdr:sp macro="" textlink="">
      <xdr:nvSpPr>
        <xdr:cNvPr id="4113" name="Rectangle 79">
          <a:extLst>
            <a:ext uri="{FF2B5EF4-FFF2-40B4-BE49-F238E27FC236}">
              <a16:creationId xmlns:a16="http://schemas.microsoft.com/office/drawing/2014/main" id="{D34D5D75-21A3-25A4-E854-13C4F4117A19}"/>
            </a:ext>
          </a:extLst>
        </xdr:cNvPr>
        <xdr:cNvSpPr>
          <a:spLocks noChangeArrowheads="1"/>
        </xdr:cNvSpPr>
      </xdr:nvSpPr>
      <xdr:spPr bwMode="auto">
        <a:xfrm>
          <a:off x="160020" y="4427220"/>
          <a:ext cx="9456420" cy="36576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129540</xdr:colOff>
      <xdr:row>25</xdr:row>
      <xdr:rowOff>106680</xdr:rowOff>
    </xdr:from>
    <xdr:to>
      <xdr:col>9</xdr:col>
      <xdr:colOff>617220</xdr:colOff>
      <xdr:row>27</xdr:row>
      <xdr:rowOff>60960</xdr:rowOff>
    </xdr:to>
    <xdr:sp macro="" textlink="">
      <xdr:nvSpPr>
        <xdr:cNvPr id="4114" name="Rectangle 82">
          <a:extLst>
            <a:ext uri="{FF2B5EF4-FFF2-40B4-BE49-F238E27FC236}">
              <a16:creationId xmlns:a16="http://schemas.microsoft.com/office/drawing/2014/main" id="{E6A377E7-41F9-9791-6A8A-0035E1CC1C66}"/>
            </a:ext>
          </a:extLst>
        </xdr:cNvPr>
        <xdr:cNvSpPr>
          <a:spLocks noChangeArrowheads="1"/>
        </xdr:cNvSpPr>
      </xdr:nvSpPr>
      <xdr:spPr bwMode="auto">
        <a:xfrm>
          <a:off x="129540" y="4983480"/>
          <a:ext cx="9448800" cy="32004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160020</xdr:colOff>
      <xdr:row>5</xdr:row>
      <xdr:rowOff>76200</xdr:rowOff>
    </xdr:from>
    <xdr:to>
      <xdr:col>9</xdr:col>
      <xdr:colOff>647700</xdr:colOff>
      <xdr:row>9</xdr:row>
      <xdr:rowOff>76200</xdr:rowOff>
    </xdr:to>
    <xdr:sp macro="" textlink="">
      <xdr:nvSpPr>
        <xdr:cNvPr id="4115" name="Rectangle 83">
          <a:extLst>
            <a:ext uri="{FF2B5EF4-FFF2-40B4-BE49-F238E27FC236}">
              <a16:creationId xmlns:a16="http://schemas.microsoft.com/office/drawing/2014/main" id="{A35EFD13-8EA3-98AF-4B9A-9F66182094D7}"/>
            </a:ext>
          </a:extLst>
        </xdr:cNvPr>
        <xdr:cNvSpPr>
          <a:spLocks noChangeArrowheads="1"/>
        </xdr:cNvSpPr>
      </xdr:nvSpPr>
      <xdr:spPr bwMode="auto">
        <a:xfrm>
          <a:off x="160020" y="1165860"/>
          <a:ext cx="9448800" cy="86106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160020</xdr:colOff>
      <xdr:row>10</xdr:row>
      <xdr:rowOff>76200</xdr:rowOff>
    </xdr:from>
    <xdr:to>
      <xdr:col>9</xdr:col>
      <xdr:colOff>647700</xdr:colOff>
      <xdr:row>14</xdr:row>
      <xdr:rowOff>83820</xdr:rowOff>
    </xdr:to>
    <xdr:sp macro="" textlink="">
      <xdr:nvSpPr>
        <xdr:cNvPr id="4116" name="Rectangle 84">
          <a:extLst>
            <a:ext uri="{FF2B5EF4-FFF2-40B4-BE49-F238E27FC236}">
              <a16:creationId xmlns:a16="http://schemas.microsoft.com/office/drawing/2014/main" id="{9F37392A-2363-35E8-B949-FDE22824891C}"/>
            </a:ext>
          </a:extLst>
        </xdr:cNvPr>
        <xdr:cNvSpPr>
          <a:spLocks noChangeArrowheads="1"/>
        </xdr:cNvSpPr>
      </xdr:nvSpPr>
      <xdr:spPr bwMode="auto">
        <a:xfrm>
          <a:off x="160020" y="2209800"/>
          <a:ext cx="9448800" cy="73914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76200</xdr:rowOff>
    </xdr:from>
    <xdr:to>
      <xdr:col>9</xdr:col>
      <xdr:colOff>647700</xdr:colOff>
      <xdr:row>22</xdr:row>
      <xdr:rowOff>0</xdr:rowOff>
    </xdr:to>
    <xdr:sp macro="" textlink="">
      <xdr:nvSpPr>
        <xdr:cNvPr id="4117" name="Rectangle 85">
          <a:extLst>
            <a:ext uri="{FF2B5EF4-FFF2-40B4-BE49-F238E27FC236}">
              <a16:creationId xmlns:a16="http://schemas.microsoft.com/office/drawing/2014/main" id="{86961F2F-CF01-D6D9-5623-F0C407AB28CF}"/>
            </a:ext>
          </a:extLst>
        </xdr:cNvPr>
        <xdr:cNvSpPr>
          <a:spLocks noChangeArrowheads="1"/>
        </xdr:cNvSpPr>
      </xdr:nvSpPr>
      <xdr:spPr bwMode="auto">
        <a:xfrm>
          <a:off x="160020" y="3124200"/>
          <a:ext cx="9448800" cy="120396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23</xdr:row>
          <xdr:rowOff>0</xdr:rowOff>
        </xdr:from>
        <xdr:to>
          <xdr:col>2</xdr:col>
          <xdr:colOff>876300</xdr:colOff>
          <xdr:row>24</xdr:row>
          <xdr:rowOff>45720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98AF0438-288C-7018-071F-AEF1CBBFD8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INITIAL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815340</xdr:colOff>
          <xdr:row>23</xdr:row>
          <xdr:rowOff>0</xdr:rowOff>
        </xdr:from>
        <xdr:to>
          <xdr:col>3</xdr:col>
          <xdr:colOff>7620</xdr:colOff>
          <xdr:row>24</xdr:row>
          <xdr:rowOff>45720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EFE84EF0-95F3-9B72-B032-4BA3AF0869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FOLLOW-UP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23</xdr:row>
          <xdr:rowOff>0</xdr:rowOff>
        </xdr:from>
        <xdr:to>
          <xdr:col>9</xdr:col>
          <xdr:colOff>594360</xdr:colOff>
          <xdr:row>24</xdr:row>
          <xdr:rowOff>45720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9FD66693-B793-9F7E-3526-87B8674C7B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RUN AT RATE (GP9 ATTACHMENT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830580</xdr:colOff>
          <xdr:row>25</xdr:row>
          <xdr:rowOff>137160</xdr:rowOff>
        </xdr:from>
        <xdr:to>
          <xdr:col>5</xdr:col>
          <xdr:colOff>7620</xdr:colOff>
          <xdr:row>26</xdr:row>
          <xdr:rowOff>167640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B32EB798-A70E-2237-51FB-B6B4368C6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464820</xdr:colOff>
          <xdr:row>24</xdr:row>
          <xdr:rowOff>129540</xdr:rowOff>
        </xdr:from>
        <xdr:to>
          <xdr:col>2</xdr:col>
          <xdr:colOff>1264920</xdr:colOff>
          <xdr:row>27</xdr:row>
          <xdr:rowOff>121920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F99C02BF-DB88-C413-FD17-89AA5AEA6C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23</xdr:row>
          <xdr:rowOff>0</xdr:rowOff>
        </xdr:from>
        <xdr:to>
          <xdr:col>4</xdr:col>
          <xdr:colOff>1036320</xdr:colOff>
          <xdr:row>24</xdr:row>
          <xdr:rowOff>45720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6C1344CE-02A0-C9BD-F1F1-0AB1332639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CONTROL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0</xdr:rowOff>
        </xdr:from>
        <xdr:to>
          <xdr:col>6</xdr:col>
          <xdr:colOff>411480</xdr:colOff>
          <xdr:row>24</xdr:row>
          <xdr:rowOff>45720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95021288-A97D-455A-7641-5244F9AB1D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KPC/PQC/KCC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441960</xdr:colOff>
          <xdr:row>23</xdr:row>
          <xdr:rowOff>0</xdr:rowOff>
        </xdr:from>
        <xdr:to>
          <xdr:col>7</xdr:col>
          <xdr:colOff>723900</xdr:colOff>
          <xdr:row>24</xdr:row>
          <xdr:rowOff>45720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19F8EDBF-E0C6-543B-8FED-EE85E3D19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AT-1804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693420</xdr:colOff>
          <xdr:row>23</xdr:row>
          <xdr:rowOff>0</xdr:rowOff>
        </xdr:from>
        <xdr:to>
          <xdr:col>8</xdr:col>
          <xdr:colOff>350520</xdr:colOff>
          <xdr:row>24</xdr:row>
          <xdr:rowOff>45720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E44C6394-B16D-4534-0E58-BB4034C26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DOCK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0</xdr:rowOff>
    </xdr:from>
    <xdr:to>
      <xdr:col>1</xdr:col>
      <xdr:colOff>548640</xdr:colOff>
      <xdr:row>2</xdr:row>
      <xdr:rowOff>81595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1699E9-996A-9C8C-6DF5-1A33BBF2E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0"/>
          <a:ext cx="1356360" cy="5235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-1927-16%20Process%20Control%20Plan%20Aud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Audit"/>
      <sheetName val="Summary"/>
      <sheetName val="Tooling Audit Form Sec1"/>
      <sheetName val="Tooling Audit Form Sec2"/>
      <sheetName val="Dock Audit"/>
      <sheetName val="SQE Action Plan Form"/>
      <sheetName val="Revision Histor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.vsd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showGridLines="0" zoomScaleNormal="100" zoomScaleSheetLayoutView="84" workbookViewId="0">
      <selection activeCell="A22" sqref="A1:L22"/>
    </sheetView>
  </sheetViews>
  <sheetFormatPr defaultRowHeight="14.4" x14ac:dyDescent="0.3"/>
  <cols>
    <col min="3" max="3" width="11.88671875" customWidth="1"/>
    <col min="5" max="12" width="8.77734375" customWidth="1"/>
  </cols>
  <sheetData>
    <row r="1" spans="1:12" ht="17.399999999999999" x14ac:dyDescent="0.3">
      <c r="A1" s="213"/>
      <c r="B1" s="214"/>
      <c r="C1" s="214"/>
      <c r="D1" s="214"/>
      <c r="E1" s="215"/>
      <c r="F1" s="215"/>
      <c r="G1" s="215"/>
      <c r="H1" s="215"/>
      <c r="I1" s="215"/>
      <c r="J1" s="215"/>
      <c r="K1" s="216"/>
      <c r="L1" s="217"/>
    </row>
    <row r="2" spans="1:12" ht="19.2" x14ac:dyDescent="0.3">
      <c r="A2" s="218"/>
      <c r="B2" s="219"/>
      <c r="C2" s="219"/>
      <c r="D2" s="219"/>
      <c r="E2" s="220" t="s">
        <v>222</v>
      </c>
      <c r="F2" s="220"/>
      <c r="G2" s="220"/>
      <c r="H2" s="220"/>
      <c r="I2" s="220"/>
      <c r="J2" s="220"/>
      <c r="K2" s="220"/>
      <c r="L2" s="221"/>
    </row>
    <row r="3" spans="1:12" x14ac:dyDescent="0.3">
      <c r="A3" s="218"/>
      <c r="B3" s="219"/>
      <c r="C3" s="219"/>
      <c r="D3" s="219"/>
      <c r="E3" s="222"/>
      <c r="F3" s="222"/>
      <c r="G3" s="222"/>
      <c r="H3" s="222"/>
      <c r="I3" s="222"/>
      <c r="J3" s="222"/>
      <c r="K3" s="222"/>
      <c r="L3" s="223"/>
    </row>
    <row r="4" spans="1:12" x14ac:dyDescent="0.3">
      <c r="A4" s="218"/>
      <c r="B4" s="219"/>
      <c r="C4" s="219"/>
      <c r="D4" s="219"/>
      <c r="E4" s="222"/>
      <c r="F4" s="222"/>
      <c r="G4" s="222"/>
      <c r="H4" s="222"/>
      <c r="I4" s="222"/>
      <c r="J4" s="222"/>
      <c r="K4" s="222"/>
      <c r="L4" s="223"/>
    </row>
    <row r="5" spans="1:12" ht="15.6" x14ac:dyDescent="0.3">
      <c r="A5" s="224"/>
      <c r="B5" s="225"/>
      <c r="C5" s="225"/>
      <c r="D5" s="225"/>
      <c r="E5" s="226"/>
      <c r="F5" s="227"/>
      <c r="G5" s="227"/>
      <c r="H5" s="227"/>
      <c r="I5" s="227"/>
      <c r="J5" s="227"/>
      <c r="K5" s="227"/>
      <c r="L5" s="228"/>
    </row>
    <row r="6" spans="1:12" s="102" customFormat="1" ht="31.2" customHeight="1" x14ac:dyDescent="0.3">
      <c r="A6" s="237" t="s">
        <v>224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9"/>
    </row>
    <row r="7" spans="1:12" s="102" customFormat="1" ht="15.6" x14ac:dyDescent="0.3">
      <c r="A7" s="224"/>
      <c r="B7" s="229" t="s">
        <v>223</v>
      </c>
      <c r="C7" s="229"/>
      <c r="D7" s="229"/>
      <c r="E7" s="229"/>
      <c r="F7" s="229"/>
      <c r="G7" s="229"/>
      <c r="H7" s="229"/>
      <c r="I7" s="229"/>
      <c r="J7" s="229"/>
      <c r="K7" s="229"/>
      <c r="L7" s="230"/>
    </row>
    <row r="8" spans="1:12" s="102" customFormat="1" ht="15" x14ac:dyDescent="0.25">
      <c r="A8" s="231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30"/>
    </row>
    <row r="9" spans="1:12" s="102" customFormat="1" ht="15.6" x14ac:dyDescent="0.3">
      <c r="A9" s="224" t="s">
        <v>214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30"/>
    </row>
    <row r="10" spans="1:12" s="102" customFormat="1" ht="15" x14ac:dyDescent="0.25">
      <c r="A10" s="231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30"/>
    </row>
    <row r="11" spans="1:12" s="102" customFormat="1" ht="15.6" x14ac:dyDescent="0.3">
      <c r="A11" s="224" t="s">
        <v>179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30"/>
    </row>
    <row r="12" spans="1:12" s="102" customFormat="1" ht="15.6" x14ac:dyDescent="0.3">
      <c r="A12" s="232" t="s">
        <v>215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30"/>
    </row>
    <row r="13" spans="1:12" s="102" customFormat="1" ht="15.6" x14ac:dyDescent="0.3">
      <c r="A13" s="232" t="s">
        <v>216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30"/>
    </row>
    <row r="14" spans="1:12" s="102" customFormat="1" ht="15.6" x14ac:dyDescent="0.3">
      <c r="A14" s="232" t="s">
        <v>217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30"/>
    </row>
    <row r="15" spans="1:12" s="102" customFormat="1" ht="15.6" x14ac:dyDescent="0.3">
      <c r="A15" s="232" t="s">
        <v>218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30"/>
    </row>
    <row r="16" spans="1:12" s="102" customFormat="1" ht="15" x14ac:dyDescent="0.25">
      <c r="A16" s="233"/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30"/>
    </row>
    <row r="17" spans="1:12" s="102" customFormat="1" ht="15.6" x14ac:dyDescent="0.3">
      <c r="A17" s="224" t="s">
        <v>180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30"/>
    </row>
    <row r="18" spans="1:12" s="102" customFormat="1" ht="15.6" x14ac:dyDescent="0.3">
      <c r="A18" s="232" t="s">
        <v>219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30"/>
    </row>
    <row r="19" spans="1:12" s="102" customFormat="1" ht="15" x14ac:dyDescent="0.25">
      <c r="A19" s="232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30"/>
    </row>
    <row r="20" spans="1:12" s="102" customFormat="1" ht="15.6" x14ac:dyDescent="0.3">
      <c r="A20" s="224" t="s">
        <v>181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30"/>
    </row>
    <row r="21" spans="1:12" s="102" customFormat="1" ht="15.6" x14ac:dyDescent="0.3">
      <c r="A21" s="224" t="s">
        <v>220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30"/>
    </row>
    <row r="22" spans="1:12" s="102" customFormat="1" ht="16.2" thickBot="1" x14ac:dyDescent="0.35">
      <c r="A22" s="234" t="s">
        <v>221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6"/>
    </row>
    <row r="23" spans="1:12" s="102" customFormat="1" ht="15.6" x14ac:dyDescent="0.3">
      <c r="A23" s="100"/>
    </row>
    <row r="24" spans="1:12" s="102" customFormat="1" ht="15.6" x14ac:dyDescent="0.3">
      <c r="A24" s="100"/>
    </row>
    <row r="25" spans="1:12" s="102" customFormat="1" ht="15" x14ac:dyDescent="0.25"/>
    <row r="26" spans="1:12" s="102" customFormat="1" ht="15" x14ac:dyDescent="0.25"/>
    <row r="27" spans="1:12" s="102" customFormat="1" ht="15" x14ac:dyDescent="0.25"/>
    <row r="28" spans="1:12" s="102" customFormat="1" ht="15" x14ac:dyDescent="0.25"/>
    <row r="29" spans="1:12" s="102" customFormat="1" ht="15" x14ac:dyDescent="0.25"/>
    <row r="30" spans="1:12" s="102" customFormat="1" ht="15" x14ac:dyDescent="0.25"/>
    <row r="31" spans="1:12" ht="15.6" x14ac:dyDescent="0.3">
      <c r="A31" s="102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</row>
    <row r="32" spans="1:12" ht="15.6" x14ac:dyDescent="0.3">
      <c r="A32" s="102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</row>
    <row r="33" spans="1:12" ht="15.6" x14ac:dyDescent="0.3">
      <c r="A33" s="102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</row>
    <row r="34" spans="1:12" x14ac:dyDescent="0.3">
      <c r="A34" s="88"/>
    </row>
    <row r="35" spans="1:12" x14ac:dyDescent="0.3">
      <c r="A35" s="89"/>
    </row>
    <row r="36" spans="1:12" ht="15.6" x14ac:dyDescent="0.3">
      <c r="A36" s="91" t="s">
        <v>183</v>
      </c>
    </row>
    <row r="37" spans="1:12" x14ac:dyDescent="0.3">
      <c r="A37" s="87" t="s">
        <v>184</v>
      </c>
    </row>
    <row r="55" spans="1:1" x14ac:dyDescent="0.3">
      <c r="A55" s="89" t="s">
        <v>182</v>
      </c>
    </row>
    <row r="56" spans="1:1" x14ac:dyDescent="0.3">
      <c r="A56" s="88"/>
    </row>
    <row r="57" spans="1:1" x14ac:dyDescent="0.3">
      <c r="A57" s="90" t="s">
        <v>157</v>
      </c>
    </row>
    <row r="71" spans="1:4" x14ac:dyDescent="0.3">
      <c r="A71" s="91" t="s">
        <v>185</v>
      </c>
    </row>
    <row r="72" spans="1:4" x14ac:dyDescent="0.3">
      <c r="A72" s="87"/>
    </row>
    <row r="73" spans="1:4" x14ac:dyDescent="0.3">
      <c r="A73" s="92" t="s">
        <v>186</v>
      </c>
    </row>
    <row r="74" spans="1:4" x14ac:dyDescent="0.3">
      <c r="A74" s="87"/>
    </row>
    <row r="75" spans="1:4" x14ac:dyDescent="0.3">
      <c r="A75" s="92" t="s">
        <v>187</v>
      </c>
    </row>
    <row r="76" spans="1:4" x14ac:dyDescent="0.3">
      <c r="A76" s="87"/>
    </row>
    <row r="77" spans="1:4" x14ac:dyDescent="0.3">
      <c r="A77" s="93" t="s">
        <v>203</v>
      </c>
    </row>
    <row r="78" spans="1:4" x14ac:dyDescent="0.3">
      <c r="A78" s="93"/>
      <c r="D78" t="s">
        <v>204</v>
      </c>
    </row>
    <row r="79" spans="1:4" x14ac:dyDescent="0.3">
      <c r="A79" s="94"/>
    </row>
    <row r="80" spans="1:4" x14ac:dyDescent="0.3">
      <c r="A80" s="93" t="s">
        <v>188</v>
      </c>
    </row>
    <row r="81" spans="1:1" x14ac:dyDescent="0.3">
      <c r="A81" s="94"/>
    </row>
    <row r="82" spans="1:1" x14ac:dyDescent="0.3">
      <c r="A82" s="89"/>
    </row>
    <row r="83" spans="1:1" x14ac:dyDescent="0.3">
      <c r="A83" s="92" t="s">
        <v>189</v>
      </c>
    </row>
    <row r="84" spans="1:1" x14ac:dyDescent="0.3">
      <c r="A84" s="87"/>
    </row>
    <row r="85" spans="1:1" x14ac:dyDescent="0.3">
      <c r="A85" s="93" t="s">
        <v>190</v>
      </c>
    </row>
    <row r="86" spans="1:1" x14ac:dyDescent="0.3">
      <c r="A86" s="94"/>
    </row>
    <row r="87" spans="1:1" x14ac:dyDescent="0.3">
      <c r="A87" s="95" t="s">
        <v>191</v>
      </c>
    </row>
    <row r="88" spans="1:1" x14ac:dyDescent="0.3">
      <c r="A88" s="94"/>
    </row>
    <row r="89" spans="1:1" x14ac:dyDescent="0.3">
      <c r="A89" s="93" t="s">
        <v>192</v>
      </c>
    </row>
    <row r="90" spans="1:1" x14ac:dyDescent="0.3">
      <c r="A90" s="94"/>
    </row>
    <row r="91" spans="1:1" x14ac:dyDescent="0.3">
      <c r="A91" s="95" t="s">
        <v>193</v>
      </c>
    </row>
    <row r="92" spans="1:1" x14ac:dyDescent="0.3">
      <c r="A92" s="95" t="s">
        <v>194</v>
      </c>
    </row>
    <row r="93" spans="1:1" x14ac:dyDescent="0.3">
      <c r="A93" s="95" t="s">
        <v>195</v>
      </c>
    </row>
    <row r="94" spans="1:1" x14ac:dyDescent="0.3">
      <c r="A94" s="95" t="s">
        <v>196</v>
      </c>
    </row>
    <row r="95" spans="1:1" x14ac:dyDescent="0.3">
      <c r="A95" s="95" t="s">
        <v>197</v>
      </c>
    </row>
    <row r="96" spans="1:1" x14ac:dyDescent="0.3">
      <c r="A96" s="95" t="s">
        <v>198</v>
      </c>
    </row>
    <row r="97" spans="1:4" x14ac:dyDescent="0.3">
      <c r="A97" s="95" t="s">
        <v>199</v>
      </c>
    </row>
    <row r="98" spans="1:4" x14ac:dyDescent="0.3">
      <c r="A98" s="95" t="s">
        <v>200</v>
      </c>
    </row>
    <row r="99" spans="1:4" x14ac:dyDescent="0.3">
      <c r="A99" s="95"/>
    </row>
    <row r="100" spans="1:4" x14ac:dyDescent="0.3">
      <c r="A100" s="93" t="s">
        <v>201</v>
      </c>
    </row>
    <row r="101" spans="1:4" x14ac:dyDescent="0.3">
      <c r="A101" s="87"/>
    </row>
    <row r="102" spans="1:4" x14ac:dyDescent="0.3">
      <c r="A102" s="87"/>
    </row>
    <row r="103" spans="1:4" x14ac:dyDescent="0.3">
      <c r="A103" s="92" t="s">
        <v>202</v>
      </c>
    </row>
    <row r="104" spans="1:4" x14ac:dyDescent="0.3">
      <c r="A104" s="92"/>
    </row>
    <row r="105" spans="1:4" x14ac:dyDescent="0.3">
      <c r="A105" s="93" t="s">
        <v>205</v>
      </c>
    </row>
    <row r="106" spans="1:4" x14ac:dyDescent="0.3">
      <c r="A106" s="93"/>
      <c r="D106" t="s">
        <v>206</v>
      </c>
    </row>
    <row r="107" spans="1:4" x14ac:dyDescent="0.3">
      <c r="A107" s="94" t="s">
        <v>157</v>
      </c>
    </row>
    <row r="108" spans="1:4" x14ac:dyDescent="0.3">
      <c r="A108" s="93" t="s">
        <v>207</v>
      </c>
    </row>
    <row r="109" spans="1:4" x14ac:dyDescent="0.3">
      <c r="A109" s="93"/>
      <c r="D109" t="s">
        <v>208</v>
      </c>
    </row>
    <row r="110" spans="1:4" x14ac:dyDescent="0.3">
      <c r="A110" s="93"/>
      <c r="D110" t="s">
        <v>209</v>
      </c>
    </row>
    <row r="111" spans="1:4" x14ac:dyDescent="0.3">
      <c r="A111" s="96"/>
    </row>
    <row r="112" spans="1:4" x14ac:dyDescent="0.3">
      <c r="A112" s="94" t="s">
        <v>210</v>
      </c>
    </row>
    <row r="113" spans="1:3" x14ac:dyDescent="0.3">
      <c r="A113" s="95"/>
      <c r="C113" t="s">
        <v>211</v>
      </c>
    </row>
    <row r="114" spans="1:3" x14ac:dyDescent="0.3">
      <c r="A114" s="97"/>
    </row>
    <row r="115" spans="1:3" x14ac:dyDescent="0.3">
      <c r="A115" s="98"/>
    </row>
    <row r="116" spans="1:3" x14ac:dyDescent="0.3">
      <c r="A116" s="99" t="s">
        <v>213</v>
      </c>
    </row>
    <row r="123" spans="1:3" x14ac:dyDescent="0.3">
      <c r="A123" s="87"/>
    </row>
  </sheetData>
  <sheetProtection selectLockedCells="1"/>
  <mergeCells count="2">
    <mergeCell ref="E2:L2"/>
    <mergeCell ref="A6:L6"/>
  </mergeCells>
  <printOptions horizontalCentered="1"/>
  <pageMargins left="0.7" right="0.7" top="0.75" bottom="0.75" header="0.3" footer="0.3"/>
  <pageSetup scale="83" orientation="portrait" r:id="rId1"/>
  <rowBreaks count="2" manualBreakCount="2">
    <brk id="33" max="11" man="1"/>
    <brk id="69" max="11" man="1"/>
  </rowBreaks>
  <colBreaks count="1" manualBreakCount="1">
    <brk id="12" max="110" man="1"/>
  </colBreaks>
  <drawing r:id="rId2"/>
  <legacyDrawing r:id="rId3"/>
  <oleObjects>
    <mc:AlternateContent xmlns:mc="http://schemas.openxmlformats.org/markup-compatibility/2006">
      <mc:Choice Requires="x14">
        <oleObject progId="Visio.Drawing.11" shapeId="6149" r:id="rId4">
          <objectPr defaultSize="0" autoPict="0" r:id="rId5">
            <anchor moveWithCells="1" sizeWithCells="1">
              <from>
                <xdr:col>0</xdr:col>
                <xdr:colOff>0</xdr:colOff>
                <xdr:row>36</xdr:row>
                <xdr:rowOff>0</xdr:rowOff>
              </from>
              <to>
                <xdr:col>11</xdr:col>
                <xdr:colOff>373380</xdr:colOff>
                <xdr:row>68</xdr:row>
                <xdr:rowOff>38100</xdr:rowOff>
              </to>
            </anchor>
          </objectPr>
        </oleObject>
      </mc:Choice>
      <mc:Fallback>
        <oleObject progId="Visio.Drawing.11" shapeId="61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"/>
  <sheetViews>
    <sheetView showGridLines="0" tabSelected="1" topLeftCell="A28" zoomScale="118" zoomScaleNormal="118" workbookViewId="0">
      <selection activeCell="C17" sqref="C17:E17"/>
    </sheetView>
  </sheetViews>
  <sheetFormatPr defaultColWidth="9.109375" defaultRowHeight="14.4" x14ac:dyDescent="0.3"/>
  <cols>
    <col min="1" max="1" width="2.33203125" style="3" customWidth="1"/>
    <col min="2" max="2" width="21.33203125" style="3" customWidth="1"/>
    <col min="3" max="3" width="24.33203125" style="3" customWidth="1"/>
    <col min="4" max="4" width="3.44140625" style="3" customWidth="1"/>
    <col min="5" max="5" width="15.44140625" style="3" customWidth="1"/>
    <col min="6" max="6" width="10.33203125" style="3" customWidth="1"/>
    <col min="7" max="7" width="7" style="3" customWidth="1"/>
    <col min="8" max="8" width="14.109375" style="3" customWidth="1"/>
    <col min="9" max="9" width="32.33203125" style="3" customWidth="1"/>
    <col min="10" max="10" width="9.5546875" style="3" customWidth="1"/>
    <col min="11" max="11" width="10.109375" style="159" customWidth="1"/>
    <col min="12" max="16384" width="9.109375" style="3"/>
  </cols>
  <sheetData>
    <row r="1" spans="2:15" ht="18" customHeight="1" x14ac:dyDescent="0.3">
      <c r="C1" s="193"/>
      <c r="D1" s="194"/>
      <c r="E1" s="194"/>
      <c r="F1" s="194"/>
      <c r="G1" s="194"/>
      <c r="H1" s="194"/>
      <c r="I1" s="194"/>
      <c r="K1" s="157"/>
      <c r="L1" s="146"/>
      <c r="M1" s="146"/>
      <c r="N1" s="146"/>
      <c r="O1" s="146"/>
    </row>
    <row r="2" spans="2:15" x14ac:dyDescent="0.3">
      <c r="C2" s="194"/>
      <c r="D2" s="194"/>
      <c r="E2" s="194"/>
      <c r="F2" s="194"/>
      <c r="G2" s="194"/>
      <c r="H2" s="194"/>
      <c r="I2" s="194"/>
      <c r="K2" s="157"/>
      <c r="L2" s="146"/>
      <c r="M2" s="146"/>
      <c r="N2" s="146"/>
      <c r="O2" s="146"/>
    </row>
    <row r="3" spans="2:15" x14ac:dyDescent="0.3">
      <c r="K3" s="157"/>
      <c r="L3" s="146"/>
      <c r="M3" s="146"/>
      <c r="N3" s="146"/>
      <c r="O3" s="146"/>
    </row>
    <row r="4" spans="2:15" ht="24.6" x14ac:dyDescent="0.4">
      <c r="C4" s="4" t="s">
        <v>212</v>
      </c>
      <c r="D4" s="4"/>
      <c r="E4" s="4"/>
      <c r="F4" s="4"/>
      <c r="G4" s="4"/>
      <c r="H4" s="4"/>
      <c r="I4" s="4"/>
      <c r="J4" s="4"/>
      <c r="K4" s="157"/>
      <c r="L4" s="146"/>
      <c r="M4" s="146"/>
      <c r="N4" s="146"/>
      <c r="O4" s="146"/>
    </row>
    <row r="5" spans="2:15" x14ac:dyDescent="0.3">
      <c r="K5" s="157"/>
      <c r="L5" s="146"/>
      <c r="M5" s="146"/>
      <c r="N5" s="146"/>
      <c r="O5" s="146"/>
    </row>
    <row r="6" spans="2:15" ht="24.6" x14ac:dyDescent="0.4">
      <c r="B6" s="5"/>
      <c r="C6" s="6"/>
      <c r="D6" s="6"/>
      <c r="E6" s="6"/>
      <c r="F6" s="6"/>
      <c r="G6" s="6"/>
      <c r="H6" s="6"/>
      <c r="I6" s="6"/>
      <c r="J6" s="7"/>
      <c r="K6" s="157"/>
      <c r="L6" s="146"/>
      <c r="M6" s="146"/>
      <c r="N6" s="146"/>
      <c r="O6" s="146"/>
    </row>
    <row r="7" spans="2:15" x14ac:dyDescent="0.3">
      <c r="B7" s="85" t="s">
        <v>50</v>
      </c>
      <c r="C7" s="195"/>
      <c r="D7" s="191"/>
      <c r="E7" s="191"/>
      <c r="F7" s="8"/>
      <c r="G7" s="196" t="s">
        <v>51</v>
      </c>
      <c r="H7" s="196"/>
      <c r="I7" s="84"/>
      <c r="J7" s="8"/>
      <c r="K7" s="157"/>
      <c r="L7" s="146"/>
      <c r="M7" s="146"/>
      <c r="N7" s="146"/>
      <c r="O7" s="146"/>
    </row>
    <row r="8" spans="2:15" x14ac:dyDescent="0.3">
      <c r="B8" s="85"/>
      <c r="C8" s="83"/>
      <c r="D8" s="83"/>
      <c r="E8" s="83"/>
      <c r="F8" s="8"/>
      <c r="G8" s="8"/>
      <c r="H8" s="9"/>
      <c r="I8" s="9"/>
      <c r="J8" s="8"/>
      <c r="K8" s="157"/>
      <c r="L8" s="146"/>
      <c r="M8" s="146"/>
      <c r="N8" s="146"/>
      <c r="O8" s="146"/>
    </row>
    <row r="9" spans="2:15" x14ac:dyDescent="0.3">
      <c r="B9" s="85" t="s">
        <v>52</v>
      </c>
      <c r="C9" s="191"/>
      <c r="D9" s="191"/>
      <c r="E9" s="191"/>
      <c r="F9" s="8"/>
      <c r="G9" s="197" t="s">
        <v>53</v>
      </c>
      <c r="H9" s="197"/>
      <c r="I9" s="84"/>
      <c r="J9" s="8"/>
      <c r="K9" s="157"/>
      <c r="L9" s="146"/>
      <c r="M9" s="146"/>
      <c r="N9" s="146"/>
      <c r="O9" s="146"/>
    </row>
    <row r="10" spans="2:15" x14ac:dyDescent="0.3">
      <c r="B10" s="10"/>
      <c r="C10" s="11"/>
      <c r="D10" s="12"/>
      <c r="E10" s="12"/>
      <c r="F10" s="13"/>
      <c r="G10" s="13"/>
      <c r="H10" s="14"/>
      <c r="I10" s="15"/>
      <c r="J10" s="16"/>
      <c r="K10" s="157"/>
      <c r="L10" s="146"/>
      <c r="M10" s="146"/>
      <c r="N10" s="146"/>
      <c r="O10" s="146"/>
    </row>
    <row r="11" spans="2:15" x14ac:dyDescent="0.3">
      <c r="B11" s="85"/>
      <c r="C11" s="83"/>
      <c r="D11" s="83"/>
      <c r="E11" s="83"/>
      <c r="F11" s="8"/>
      <c r="G11" s="8"/>
      <c r="H11" s="17"/>
      <c r="I11" s="17"/>
      <c r="J11" s="17"/>
      <c r="K11" s="157"/>
      <c r="L11" s="146"/>
      <c r="M11" s="146"/>
      <c r="N11" s="146"/>
      <c r="O11" s="146"/>
    </row>
    <row r="12" spans="2:15" x14ac:dyDescent="0.3">
      <c r="B12" s="86" t="s">
        <v>54</v>
      </c>
      <c r="C12" s="195"/>
      <c r="D12" s="191"/>
      <c r="E12" s="191"/>
      <c r="F12" s="8"/>
      <c r="G12" s="8"/>
      <c r="H12" s="86" t="s">
        <v>55</v>
      </c>
      <c r="I12" s="84"/>
      <c r="J12" s="8"/>
      <c r="K12" s="157"/>
      <c r="L12" s="146"/>
      <c r="M12" s="146"/>
      <c r="N12" s="146"/>
      <c r="O12" s="146"/>
    </row>
    <row r="13" spans="2:15" x14ac:dyDescent="0.3">
      <c r="B13" s="86"/>
      <c r="C13" s="18"/>
      <c r="D13" s="18"/>
      <c r="E13" s="18"/>
      <c r="F13" s="9"/>
      <c r="G13" s="9"/>
      <c r="H13" s="17"/>
      <c r="I13" s="18"/>
      <c r="J13" s="9"/>
      <c r="K13" s="157"/>
      <c r="L13" s="146"/>
      <c r="M13" s="146"/>
      <c r="N13" s="146"/>
      <c r="O13" s="146"/>
    </row>
    <row r="14" spans="2:15" x14ac:dyDescent="0.3">
      <c r="B14" s="86" t="s">
        <v>56</v>
      </c>
      <c r="C14" s="195"/>
      <c r="D14" s="191"/>
      <c r="E14" s="191"/>
      <c r="F14" s="19"/>
      <c r="G14" s="19"/>
      <c r="H14" s="17" t="s">
        <v>57</v>
      </c>
      <c r="I14" s="20"/>
      <c r="J14" s="8"/>
      <c r="K14" s="157"/>
      <c r="L14" s="146"/>
      <c r="M14" s="146"/>
      <c r="N14" s="146"/>
      <c r="O14" s="146"/>
    </row>
    <row r="15" spans="2:15" x14ac:dyDescent="0.3">
      <c r="B15" s="17"/>
      <c r="C15" s="18"/>
      <c r="D15" s="18"/>
      <c r="E15" s="18"/>
      <c r="F15" s="17"/>
      <c r="G15" s="17"/>
      <c r="H15" s="17"/>
      <c r="I15" s="18"/>
      <c r="J15" s="17"/>
      <c r="K15" s="157"/>
      <c r="L15" s="146"/>
      <c r="M15" s="146"/>
      <c r="N15" s="146"/>
      <c r="O15" s="146"/>
    </row>
    <row r="16" spans="2:15" x14ac:dyDescent="0.3">
      <c r="B16" s="17"/>
      <c r="C16" s="18"/>
      <c r="D16" s="18"/>
      <c r="E16" s="18"/>
      <c r="F16" s="17"/>
      <c r="G16" s="17"/>
      <c r="H16" s="17"/>
      <c r="I16" s="18"/>
      <c r="J16" s="17"/>
      <c r="K16" s="157"/>
      <c r="L16" s="146"/>
      <c r="M16" s="146"/>
      <c r="N16" s="146"/>
      <c r="O16" s="146"/>
    </row>
    <row r="17" spans="2:15" x14ac:dyDescent="0.3">
      <c r="B17" s="86" t="s">
        <v>58</v>
      </c>
      <c r="C17" s="191"/>
      <c r="D17" s="191"/>
      <c r="E17" s="191"/>
      <c r="F17" s="8"/>
      <c r="G17" s="198" t="s">
        <v>59</v>
      </c>
      <c r="H17" s="198"/>
      <c r="I17" s="84"/>
      <c r="J17" s="8"/>
      <c r="K17" s="157"/>
      <c r="L17" s="146"/>
      <c r="M17" s="146"/>
      <c r="N17" s="146"/>
      <c r="O17" s="146"/>
    </row>
    <row r="18" spans="2:15" x14ac:dyDescent="0.3">
      <c r="B18" s="86"/>
      <c r="C18" s="18"/>
      <c r="D18" s="18"/>
      <c r="E18" s="18"/>
      <c r="F18" s="9"/>
      <c r="G18" s="9"/>
      <c r="H18" s="17"/>
      <c r="I18" s="18"/>
      <c r="J18" s="9"/>
      <c r="K18" s="157"/>
      <c r="L18" s="146"/>
      <c r="M18" s="146"/>
      <c r="N18" s="146"/>
      <c r="O18" s="146"/>
    </row>
    <row r="19" spans="2:15" x14ac:dyDescent="0.3">
      <c r="B19" s="85" t="s">
        <v>60</v>
      </c>
      <c r="C19" s="195"/>
      <c r="D19" s="191"/>
      <c r="E19" s="191"/>
      <c r="F19" s="8"/>
      <c r="G19" s="196" t="s">
        <v>61</v>
      </c>
      <c r="H19" s="196"/>
      <c r="I19" s="82"/>
      <c r="J19" s="8"/>
      <c r="K19" s="157"/>
      <c r="L19" s="146"/>
      <c r="M19" s="146"/>
      <c r="N19" s="146"/>
      <c r="O19" s="146"/>
    </row>
    <row r="20" spans="2:15" x14ac:dyDescent="0.3">
      <c r="B20" s="86"/>
      <c r="C20" s="18"/>
      <c r="D20" s="18"/>
      <c r="E20" s="18"/>
      <c r="F20" s="9"/>
      <c r="G20" s="9"/>
      <c r="H20" s="17"/>
      <c r="I20" s="17"/>
      <c r="J20" s="9"/>
      <c r="K20" s="157"/>
      <c r="L20" s="146"/>
      <c r="M20" s="146"/>
      <c r="N20" s="146"/>
      <c r="O20" s="146"/>
    </row>
    <row r="21" spans="2:15" x14ac:dyDescent="0.3">
      <c r="B21" s="86" t="s">
        <v>62</v>
      </c>
      <c r="C21" s="191"/>
      <c r="D21" s="191"/>
      <c r="E21" s="191"/>
      <c r="F21" s="8"/>
      <c r="G21" s="192"/>
      <c r="H21" s="192"/>
      <c r="I21" s="84"/>
      <c r="J21" s="8"/>
      <c r="K21" s="157"/>
      <c r="L21" s="146"/>
      <c r="M21" s="146"/>
      <c r="N21" s="146"/>
      <c r="O21" s="146"/>
    </row>
    <row r="22" spans="2:15" x14ac:dyDescent="0.3">
      <c r="B22" s="17"/>
      <c r="C22" s="17"/>
      <c r="D22" s="17"/>
      <c r="E22" s="17"/>
      <c r="F22" s="17"/>
      <c r="G22" s="17"/>
      <c r="H22" s="17"/>
      <c r="I22" s="21"/>
      <c r="J22" s="21"/>
      <c r="K22" s="157"/>
      <c r="L22" s="146"/>
      <c r="M22" s="146"/>
      <c r="N22" s="146"/>
      <c r="O22" s="146"/>
    </row>
    <row r="23" spans="2:15" x14ac:dyDescent="0.3">
      <c r="B23" s="17"/>
      <c r="C23" s="17"/>
      <c r="D23" s="17"/>
      <c r="E23" s="17"/>
      <c r="F23" s="17"/>
      <c r="G23" s="17"/>
      <c r="H23" s="17"/>
      <c r="I23" s="21"/>
      <c r="J23" s="21"/>
      <c r="K23" s="157"/>
      <c r="L23" s="146"/>
      <c r="M23" s="146"/>
      <c r="N23" s="146"/>
      <c r="O23" s="146"/>
    </row>
    <row r="24" spans="2:15" x14ac:dyDescent="0.3">
      <c r="B24" s="22" t="s">
        <v>63</v>
      </c>
      <c r="C24" s="184"/>
      <c r="D24" s="184"/>
      <c r="E24" s="160"/>
      <c r="F24" s="160"/>
      <c r="G24" s="161"/>
      <c r="H24" s="162"/>
      <c r="I24" s="163"/>
      <c r="J24" s="21"/>
      <c r="K24" s="157"/>
      <c r="L24" s="146"/>
      <c r="M24" s="146"/>
      <c r="N24" s="146"/>
      <c r="O24" s="146"/>
    </row>
    <row r="25" spans="2:15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57"/>
      <c r="L25" s="146"/>
      <c r="M25" s="146"/>
      <c r="N25" s="146"/>
      <c r="O25" s="146"/>
    </row>
    <row r="26" spans="2:15" x14ac:dyDescent="0.3">
      <c r="C26" s="23"/>
      <c r="D26" s="23"/>
      <c r="E26" s="23"/>
      <c r="F26" s="23"/>
      <c r="G26" s="23"/>
      <c r="H26" s="23"/>
      <c r="I26" s="24"/>
      <c r="J26" s="23"/>
      <c r="K26" s="157"/>
      <c r="L26" s="146"/>
      <c r="M26" s="146"/>
      <c r="N26" s="146"/>
      <c r="O26" s="146"/>
    </row>
    <row r="27" spans="2:15" x14ac:dyDescent="0.3">
      <c r="B27" s="25" t="s">
        <v>64</v>
      </c>
      <c r="C27" s="26"/>
      <c r="D27" s="26"/>
      <c r="E27" s="26"/>
      <c r="F27" s="185" t="str">
        <f>IF(G45="G","NO FOLLOW-UP DATE REQUIRED",IF(G45="R","PLEASE PROVIDE FOLLOW-UP DATE",IF(G45="Y","NO FOLLOW-UP DATE REQUIRED",IF(G45="NR/NA","FOLLOW-UP DATE"))))</f>
        <v>PLEASE PROVIDE FOLLOW-UP DATE</v>
      </c>
      <c r="G27" s="185" t="str">
        <f>IF(E45="G", "NO FOLLOW-UP DATE REQUIRED","PLEASE PROVIDE FOLLOW-UP DATE")</f>
        <v>PLEASE PROVIDE FOLLOW-UP DATE</v>
      </c>
      <c r="H27" s="185" t="str">
        <f>IF(F45="G", "NO FOLLOW-UP DATE REQUIRED","PLEASE PROVIDE FOLLOW-UP DATE")</f>
        <v>PLEASE PROVIDE FOLLOW-UP DATE</v>
      </c>
      <c r="I27" s="158" t="s">
        <v>157</v>
      </c>
      <c r="J27" s="27"/>
      <c r="K27" s="157"/>
      <c r="L27" s="146"/>
      <c r="M27" s="146"/>
      <c r="N27" s="146"/>
      <c r="O27" s="146"/>
    </row>
    <row r="28" spans="2:15" x14ac:dyDescent="0.3">
      <c r="B28" s="28"/>
      <c r="C28" s="29"/>
      <c r="D28" s="29"/>
      <c r="E28" s="29"/>
      <c r="F28" s="29"/>
      <c r="G28" s="29"/>
      <c r="H28" s="29"/>
      <c r="I28" s="29"/>
      <c r="J28" s="29"/>
      <c r="K28" s="157"/>
      <c r="L28" s="146"/>
      <c r="M28" s="146"/>
      <c r="N28" s="146"/>
      <c r="O28" s="146"/>
    </row>
    <row r="29" spans="2:15" ht="15" thickBot="1" x14ac:dyDescent="0.35">
      <c r="C29" s="30"/>
      <c r="D29" s="30"/>
      <c r="E29" s="31"/>
      <c r="F29" s="31"/>
      <c r="G29" s="31"/>
      <c r="H29" s="31"/>
      <c r="I29" s="32"/>
      <c r="J29" s="33"/>
      <c r="K29" s="157"/>
      <c r="L29" s="146"/>
      <c r="M29" s="146"/>
      <c r="N29" s="146"/>
      <c r="O29" s="146"/>
    </row>
    <row r="30" spans="2:15" ht="16.2" thickBot="1" x14ac:dyDescent="0.35">
      <c r="B30" s="186" t="s">
        <v>65</v>
      </c>
      <c r="C30" s="187"/>
      <c r="D30" s="187"/>
      <c r="E30" s="187"/>
      <c r="F30" s="187"/>
      <c r="G30" s="187"/>
      <c r="H30" s="187"/>
      <c r="I30" s="187"/>
      <c r="J30" s="188"/>
      <c r="K30" s="157"/>
      <c r="L30" s="146"/>
      <c r="M30" s="146"/>
      <c r="N30" s="146"/>
      <c r="O30" s="146"/>
    </row>
    <row r="31" spans="2:15" ht="15" thickBot="1" x14ac:dyDescent="0.35">
      <c r="K31" s="157"/>
      <c r="L31" s="146"/>
      <c r="M31" s="146"/>
      <c r="N31" s="146"/>
      <c r="O31" s="146"/>
    </row>
    <row r="32" spans="2:15" ht="27" thickBot="1" x14ac:dyDescent="0.35">
      <c r="B32" s="177" t="s">
        <v>66</v>
      </c>
      <c r="C32" s="178"/>
      <c r="D32" s="179"/>
      <c r="E32" s="34" t="s">
        <v>67</v>
      </c>
      <c r="F32" s="34" t="s">
        <v>68</v>
      </c>
      <c r="G32" s="35" t="s">
        <v>69</v>
      </c>
      <c r="H32" s="36" t="s">
        <v>64</v>
      </c>
      <c r="I32" s="189" t="s">
        <v>70</v>
      </c>
      <c r="J32" s="190"/>
      <c r="K32" s="157"/>
      <c r="L32" s="146"/>
      <c r="M32" s="146"/>
      <c r="N32" s="146"/>
      <c r="O32" s="146"/>
    </row>
    <row r="33" spans="1:15" ht="23.4" thickBot="1" x14ac:dyDescent="0.35">
      <c r="B33" s="171" t="s">
        <v>116</v>
      </c>
      <c r="C33" s="172"/>
      <c r="D33" s="173"/>
      <c r="E33" s="37">
        <f>IF(G33="NR/NA","NR/NA",Audit!F8)</f>
        <v>12</v>
      </c>
      <c r="F33" s="38">
        <f>(Audit!E8)</f>
        <v>0</v>
      </c>
      <c r="G33" s="39">
        <f>IF(Audit!E8="NR/NA","NR/NA",Audit!E8/Audit!F8)</f>
        <v>0</v>
      </c>
      <c r="H33" s="40" t="str">
        <f>IF(MIN(Audit!J5:J7)=5,"NR/NA",IF(MIN(Audit!J5:J7)=4,"G",IF(MIN(Audit!J5:J7)=3,"Y",IF(MIN(Audit!J5:J7)=2,"R",IF(MIN(Audit!J5:J7)=1,"R",IF(MIN(Audit!J5:J7)=0,"R"))))))</f>
        <v>R</v>
      </c>
      <c r="I33" s="41" t="s">
        <v>71</v>
      </c>
      <c r="J33" s="42">
        <f>Audit!C8</f>
        <v>3</v>
      </c>
      <c r="K33" s="72">
        <f>IF(H33="NR/NA",4,IF(H33="G",3,IF(H33="Y",2,IF(H33="R",1))))</f>
        <v>1</v>
      </c>
      <c r="L33" s="146"/>
      <c r="M33" s="146"/>
      <c r="N33" s="146"/>
      <c r="O33" s="146"/>
    </row>
    <row r="34" spans="1:15" ht="23.4" thickBot="1" x14ac:dyDescent="0.35">
      <c r="A34" s="43"/>
      <c r="B34" s="181" t="s">
        <v>117</v>
      </c>
      <c r="C34" s="182"/>
      <c r="D34" s="183"/>
      <c r="E34" s="44">
        <f>IF(G34="NR/NA","NR/NA",Audit!F16)</f>
        <v>24</v>
      </c>
      <c r="F34" s="38">
        <f>(Audit!E16)</f>
        <v>0</v>
      </c>
      <c r="G34" s="39">
        <f>IF(Audit!E16="NR/NA","NR/NA",Audit!E16/Audit!F16)</f>
        <v>0</v>
      </c>
      <c r="H34" s="40" t="str">
        <f>IF(MIN(Audit!J10:J16)=5,"NR/NA",IF(MIN(Audit!J10:J16)=4,"G",IF(MIN(Audit!J10:J16)=3,"Y",IF(MIN(Audit!J10:J16)=2,"R",IF(MIN(Audit!J10:J16)=1,"R",IF(MIN(Audit!J10:J16)=0,"R"))))))</f>
        <v>R</v>
      </c>
      <c r="I34" s="45" t="s">
        <v>71</v>
      </c>
      <c r="J34" s="42">
        <f>Audit!C16</f>
        <v>6</v>
      </c>
      <c r="K34" s="72">
        <f t="shared" ref="K34:K43" si="0">IF(H34="NR/NA",4,IF(H34="G",3,IF(H34="Y",2,IF(H34="R",1))))</f>
        <v>1</v>
      </c>
      <c r="L34" s="146"/>
      <c r="M34" s="146"/>
      <c r="N34" s="146"/>
      <c r="O34" s="146"/>
    </row>
    <row r="35" spans="1:15" ht="23.4" thickBot="1" x14ac:dyDescent="0.35">
      <c r="A35" s="43"/>
      <c r="B35" s="171" t="s">
        <v>118</v>
      </c>
      <c r="C35" s="172"/>
      <c r="D35" s="173"/>
      <c r="E35" s="44">
        <f>IF(G35="NR/NA","NR/NA",Audit!F30)</f>
        <v>48</v>
      </c>
      <c r="F35" s="38">
        <f>(Audit!E30)</f>
        <v>0</v>
      </c>
      <c r="G35" s="39">
        <f>IF(Audit!E30="NR/NA","NR/NA",Audit!E30/Audit!F30)</f>
        <v>0</v>
      </c>
      <c r="H35" s="40" t="str">
        <f>IF(MIN(Audit!J18:J29)=5,"NR/NA",IF(MIN(Audit!J18:J29)=4,"G",IF(MIN(Audit!J18:J29)=3,"Y",IF(MIN(Audit!J18:J29)=2,"R",IF(MIN(Audit!J18:J29)=1,"R",IF(MIN(Audit!J18:J29)=0,"R"))))))</f>
        <v>R</v>
      </c>
      <c r="I35" s="45" t="s">
        <v>71</v>
      </c>
      <c r="J35" s="42">
        <f>Audit!C30</f>
        <v>12</v>
      </c>
      <c r="K35" s="72">
        <f t="shared" si="0"/>
        <v>1</v>
      </c>
      <c r="L35" s="146"/>
      <c r="M35" s="146"/>
      <c r="N35" s="146"/>
      <c r="O35" s="146"/>
    </row>
    <row r="36" spans="1:15" ht="23.4" thickBot="1" x14ac:dyDescent="0.35">
      <c r="A36" s="43"/>
      <c r="B36" s="181" t="s">
        <v>119</v>
      </c>
      <c r="C36" s="182"/>
      <c r="D36" s="183"/>
      <c r="E36" s="44">
        <f>IF(G36="NR/NA","NR/NA",Audit!F36)</f>
        <v>16</v>
      </c>
      <c r="F36" s="38">
        <f>(Audit!E36)</f>
        <v>0</v>
      </c>
      <c r="G36" s="39">
        <f>IF(Audit!E36="NR/NA","NR/NA",Audit!E36/Audit!F36)</f>
        <v>0</v>
      </c>
      <c r="H36" s="40" t="str">
        <f>IF(MIN(Audit!J32:J35)=5,"NR/NA",IF(MIN(Audit!J32:J35)=4,"G",IF(MIN(Audit!J32:J35)=3,"Y",IF(MIN(Audit!J32:J35)=2,"R",IF(MIN(Audit!J32:J35)=1,"R",IF(MIN(Audit!J32:J35)=0,"R"))))))</f>
        <v>R</v>
      </c>
      <c r="I36" s="45" t="s">
        <v>71</v>
      </c>
      <c r="J36" s="42">
        <f>Audit!C36</f>
        <v>4</v>
      </c>
      <c r="K36" s="72">
        <f t="shared" si="0"/>
        <v>1</v>
      </c>
      <c r="L36" s="146"/>
      <c r="M36" s="146"/>
      <c r="N36" s="146"/>
      <c r="O36" s="146"/>
    </row>
    <row r="37" spans="1:15" ht="23.4" thickBot="1" x14ac:dyDescent="0.35">
      <c r="A37" s="43"/>
      <c r="B37" s="171" t="s">
        <v>120</v>
      </c>
      <c r="C37" s="172"/>
      <c r="D37" s="173"/>
      <c r="E37" s="44">
        <f>IF(G37="NR/NA","NR/NA",Audit!F51)</f>
        <v>52</v>
      </c>
      <c r="F37" s="38">
        <f>(Audit!E51)</f>
        <v>0</v>
      </c>
      <c r="G37" s="39">
        <f>IF(Audit!E51="NR/NA","NR/NA",Audit!E51/Audit!F51)</f>
        <v>0</v>
      </c>
      <c r="H37" s="40" t="str">
        <f>IF(MIN(Audit!J38:J52)=5,"NR/NA",IF(MIN(Audit!J38:J52)=4,"G",IF(MIN(Audit!J38:J52)=3,"Y",IF(MIN(Audit!J38:J52)=2,"R",IF(MIN(Audit!J38:J52)=1,"R",IF(MIN(Audit!J38:J52)=0,"R"))))))</f>
        <v>R</v>
      </c>
      <c r="I37" s="45" t="s">
        <v>71</v>
      </c>
      <c r="J37" s="42">
        <f>Audit!C51</f>
        <v>13</v>
      </c>
      <c r="K37" s="72">
        <f t="shared" si="0"/>
        <v>1</v>
      </c>
      <c r="L37" s="146"/>
      <c r="M37" s="146"/>
      <c r="N37" s="146"/>
      <c r="O37" s="146"/>
    </row>
    <row r="38" spans="1:15" ht="23.4" thickBot="1" x14ac:dyDescent="0.35">
      <c r="A38" s="43"/>
      <c r="B38" s="181" t="s">
        <v>121</v>
      </c>
      <c r="C38" s="182"/>
      <c r="D38" s="183"/>
      <c r="E38" s="44">
        <f>IF(G38="NR/NA","NR/NA",Audit!F74)</f>
        <v>84</v>
      </c>
      <c r="F38" s="38">
        <f>(Audit!E74)</f>
        <v>0</v>
      </c>
      <c r="G38" s="39">
        <f>IF(Audit!E74="NR/NA","NR/NA",Audit!E74/Audit!F74)</f>
        <v>0</v>
      </c>
      <c r="H38" s="40" t="str">
        <f>IF(MIN(Audit!J53:J72)=5,"NR/NA",IF(MIN(Audit!J53:J72)=4,"G",IF(MIN(Audit!J53:J72)=3,"Y",IF(MIN(Audit!J53:J72)=2,"R",IF(MIN(Audit!J53:J72)=1,"R",IF(MIN(Audit!J53:J72)=0,"R"))))))</f>
        <v>R</v>
      </c>
      <c r="I38" s="45" t="s">
        <v>71</v>
      </c>
      <c r="J38" s="42">
        <f>Audit!C74</f>
        <v>21</v>
      </c>
      <c r="K38" s="72">
        <f t="shared" si="0"/>
        <v>1</v>
      </c>
      <c r="L38" s="146"/>
      <c r="M38" s="146"/>
      <c r="N38" s="146"/>
      <c r="O38" s="146"/>
    </row>
    <row r="39" spans="1:15" ht="27.75" hidden="1" customHeight="1" thickBot="1" x14ac:dyDescent="0.35">
      <c r="A39" s="43"/>
      <c r="B39" s="181" t="s">
        <v>115</v>
      </c>
      <c r="C39" s="182"/>
      <c r="D39" s="183"/>
      <c r="E39" s="44">
        <f>0</f>
        <v>0</v>
      </c>
      <c r="F39" s="38" t="e">
        <f>(Audit!#REF!)</f>
        <v>#REF!</v>
      </c>
      <c r="G39" s="39">
        <v>0</v>
      </c>
      <c r="H39" s="40" t="str">
        <f>IF(MIN(Audit!J11:J13)=5,"NR/NA",IF(MIN(Audit!J11:J13)=4,"G",IF(MIN(Audit!J11:J13)=3,"Y",IF(MIN(Audit!J11:J13)=2,"R",IF(MIN(Audit!J11:J13)=1,"R",IF(MIN(Audit!J11:J13)=0,"R"))))))</f>
        <v>R</v>
      </c>
      <c r="I39" s="45" t="s">
        <v>71</v>
      </c>
      <c r="J39" s="42">
        <f>0</f>
        <v>0</v>
      </c>
      <c r="K39" s="72">
        <f t="shared" si="0"/>
        <v>1</v>
      </c>
      <c r="L39" s="146"/>
      <c r="M39" s="146"/>
      <c r="N39" s="146"/>
      <c r="O39" s="146"/>
    </row>
    <row r="40" spans="1:15" ht="15" hidden="1" thickBot="1" x14ac:dyDescent="0.35">
      <c r="A40" s="43"/>
      <c r="B40" s="171"/>
      <c r="C40" s="172"/>
      <c r="D40" s="173"/>
      <c r="E40" s="44"/>
      <c r="F40" s="38"/>
      <c r="G40" s="39"/>
      <c r="H40" s="40"/>
      <c r="I40" s="45"/>
      <c r="J40" s="42"/>
      <c r="K40" s="72" t="b">
        <f t="shared" si="0"/>
        <v>0</v>
      </c>
      <c r="L40" s="146"/>
      <c r="M40" s="146"/>
      <c r="N40" s="146"/>
      <c r="O40" s="146"/>
    </row>
    <row r="41" spans="1:15" ht="15" hidden="1" thickBot="1" x14ac:dyDescent="0.35">
      <c r="A41" s="43"/>
      <c r="B41" s="171"/>
      <c r="C41" s="172"/>
      <c r="D41" s="173"/>
      <c r="E41" s="44"/>
      <c r="F41" s="38"/>
      <c r="G41" s="39"/>
      <c r="H41" s="40"/>
      <c r="I41" s="45"/>
      <c r="J41" s="42"/>
      <c r="K41" s="72" t="b">
        <f t="shared" si="0"/>
        <v>0</v>
      </c>
      <c r="L41" s="146"/>
      <c r="M41" s="146"/>
      <c r="N41" s="146"/>
      <c r="O41" s="146"/>
    </row>
    <row r="42" spans="1:15" ht="15" hidden="1" thickBot="1" x14ac:dyDescent="0.35">
      <c r="A42" s="43"/>
      <c r="B42" s="171"/>
      <c r="C42" s="172"/>
      <c r="D42" s="173"/>
      <c r="E42" s="46"/>
      <c r="F42" s="47"/>
      <c r="G42" s="39"/>
      <c r="H42" s="40"/>
      <c r="I42" s="48"/>
      <c r="J42" s="42"/>
      <c r="K42" s="72" t="b">
        <f t="shared" si="0"/>
        <v>0</v>
      </c>
      <c r="L42" s="146"/>
      <c r="M42" s="146"/>
      <c r="N42" s="146"/>
      <c r="O42" s="146"/>
    </row>
    <row r="43" spans="1:15" ht="15" hidden="1" thickBot="1" x14ac:dyDescent="0.35">
      <c r="A43" s="43"/>
      <c r="B43" s="171"/>
      <c r="C43" s="172"/>
      <c r="D43" s="173"/>
      <c r="E43" s="46"/>
      <c r="F43" s="47"/>
      <c r="G43" s="39"/>
      <c r="H43" s="40"/>
      <c r="I43" s="48"/>
      <c r="J43" s="42"/>
      <c r="K43" s="72" t="b">
        <f t="shared" si="0"/>
        <v>0</v>
      </c>
      <c r="L43" s="146"/>
      <c r="M43" s="146"/>
      <c r="N43" s="146"/>
      <c r="O43" s="146"/>
    </row>
    <row r="44" spans="1:15" ht="15.75" customHeight="1" thickBot="1" x14ac:dyDescent="0.35">
      <c r="A44" s="43"/>
      <c r="B44" s="174" t="s">
        <v>72</v>
      </c>
      <c r="C44" s="175"/>
      <c r="D44" s="176"/>
      <c r="E44" s="49">
        <f>SUM(E33:E38)</f>
        <v>236</v>
      </c>
      <c r="F44" s="50">
        <f>SUM(F33:F38)</f>
        <v>0</v>
      </c>
      <c r="G44" s="51">
        <f>IF(E44=0,"NR/NA",F44/E44)</f>
        <v>0</v>
      </c>
      <c r="H44" s="169" t="s">
        <v>73</v>
      </c>
      <c r="I44" s="169"/>
      <c r="J44" s="169"/>
      <c r="K44" s="157"/>
      <c r="L44" s="146"/>
      <c r="M44" s="146"/>
      <c r="N44" s="146"/>
      <c r="O44" s="146"/>
    </row>
    <row r="45" spans="1:15" ht="15" thickBot="1" x14ac:dyDescent="0.35">
      <c r="B45" s="177" t="s">
        <v>74</v>
      </c>
      <c r="C45" s="178"/>
      <c r="D45" s="179"/>
      <c r="E45" s="180" t="s">
        <v>75</v>
      </c>
      <c r="F45" s="180"/>
      <c r="G45" s="52" t="str">
        <f>IF(MIN(K33:K38)=4,"NR/NA",IF(MIN(K33:K38)=3,"G",IF(MIN(K33:K38)=2,"Y",IF(MIN(K33:K38)=1,"R"))))</f>
        <v>R</v>
      </c>
      <c r="H45" s="170"/>
      <c r="I45" s="170"/>
      <c r="J45" s="170"/>
      <c r="K45" s="157"/>
      <c r="L45" s="146"/>
      <c r="M45" s="146"/>
      <c r="N45" s="146"/>
      <c r="O45" s="146"/>
    </row>
    <row r="46" spans="1:15" x14ac:dyDescent="0.3">
      <c r="C46" s="53"/>
      <c r="D46" s="54"/>
      <c r="E46" s="55"/>
      <c r="F46" s="55"/>
      <c r="G46" s="56"/>
      <c r="H46" s="170"/>
      <c r="I46" s="170"/>
      <c r="J46" s="170"/>
    </row>
    <row r="47" spans="1:15" x14ac:dyDescent="0.3">
      <c r="B47" s="55" t="s">
        <v>76</v>
      </c>
      <c r="C47" s="58"/>
      <c r="E47" s="58"/>
      <c r="F47" s="58"/>
      <c r="G47" s="59"/>
      <c r="H47" s="57"/>
      <c r="I47" s="57"/>
      <c r="J47" s="57"/>
    </row>
    <row r="48" spans="1:15" ht="15" thickBot="1" x14ac:dyDescent="0.35">
      <c r="B48" s="58"/>
      <c r="C48" s="58"/>
      <c r="E48" s="58"/>
      <c r="F48" s="58"/>
      <c r="G48" s="58"/>
      <c r="H48" s="59"/>
      <c r="I48" s="59"/>
    </row>
    <row r="49" spans="2:10" ht="15.6" thickBot="1" x14ac:dyDescent="0.35">
      <c r="B49" s="60" t="str">
        <f>IF(MIN(F40:F47)=3,"G", IF(MIN(F40:F47)=2, "Y","R"))</f>
        <v>R</v>
      </c>
      <c r="C49" s="61" t="s">
        <v>77</v>
      </c>
      <c r="G49" s="58"/>
      <c r="H49" s="58"/>
      <c r="I49" s="62"/>
    </row>
    <row r="50" spans="2:10" ht="15.6" thickBot="1" x14ac:dyDescent="0.35">
      <c r="B50" s="60" t="str">
        <f>IF(MIN(F41:F48)=3,"G", IF(MIN(F41:F48)=2, "Y","R"))</f>
        <v>R</v>
      </c>
      <c r="C50" s="63" t="s">
        <v>78</v>
      </c>
      <c r="H50" s="58"/>
      <c r="I50" s="62"/>
    </row>
    <row r="51" spans="2:10" ht="15.6" thickBot="1" x14ac:dyDescent="0.35">
      <c r="B51" s="60" t="str">
        <f>IF(MIN(F44:F49)=3,"G", IF(MIN(F44:F49)=2, "Y","R"))</f>
        <v>R</v>
      </c>
      <c r="C51" s="63" t="s">
        <v>79</v>
      </c>
    </row>
    <row r="52" spans="2:10" ht="15.6" x14ac:dyDescent="0.3">
      <c r="B52" s="64" t="s">
        <v>80</v>
      </c>
      <c r="C52" s="63" t="s">
        <v>81</v>
      </c>
    </row>
    <row r="53" spans="2:10" ht="15.6" x14ac:dyDescent="0.3">
      <c r="B53" s="65" t="s">
        <v>82</v>
      </c>
      <c r="C53" s="63" t="s">
        <v>83</v>
      </c>
      <c r="E53" s="57"/>
      <c r="F53" s="57"/>
    </row>
    <row r="54" spans="2:10" ht="15.6" x14ac:dyDescent="0.3">
      <c r="B54" s="66" t="s">
        <v>84</v>
      </c>
      <c r="C54" s="166" t="s">
        <v>85</v>
      </c>
      <c r="D54" s="167"/>
      <c r="E54" s="167"/>
      <c r="F54" s="167"/>
      <c r="G54" s="167"/>
      <c r="H54" s="167"/>
    </row>
    <row r="55" spans="2:10" x14ac:dyDescent="0.3">
      <c r="C55" s="67" t="s">
        <v>86</v>
      </c>
      <c r="H55" s="57"/>
      <c r="I55" s="57"/>
    </row>
    <row r="56" spans="2:10" x14ac:dyDescent="0.3">
      <c r="C56" s="67"/>
      <c r="H56" s="57"/>
      <c r="I56" s="57"/>
    </row>
    <row r="57" spans="2:10" x14ac:dyDescent="0.3">
      <c r="C57" s="67"/>
      <c r="H57" s="57"/>
      <c r="I57" s="57"/>
    </row>
    <row r="58" spans="2:10" x14ac:dyDescent="0.3">
      <c r="C58" s="67"/>
      <c r="H58" s="57"/>
      <c r="I58" s="57"/>
    </row>
    <row r="59" spans="2:10" ht="15" thickBot="1" x14ac:dyDescent="0.35">
      <c r="C59" s="68"/>
      <c r="D59" s="68"/>
      <c r="E59" s="68"/>
      <c r="F59" s="68"/>
      <c r="G59" s="68"/>
    </row>
    <row r="60" spans="2:10" ht="45.6" thickBot="1" x14ac:dyDescent="0.35">
      <c r="B60" s="168"/>
      <c r="C60" s="168"/>
      <c r="D60" s="164"/>
      <c r="E60" s="165"/>
      <c r="F60" s="168"/>
      <c r="G60" s="168"/>
      <c r="H60" s="168"/>
      <c r="I60" s="69" t="s">
        <v>87</v>
      </c>
      <c r="J60" s="70" t="str">
        <f>IF('Dock Audit'!B12="","N","Y")</f>
        <v>N</v>
      </c>
    </row>
    <row r="61" spans="2:10" x14ac:dyDescent="0.3">
      <c r="B61" s="71" t="s">
        <v>88</v>
      </c>
      <c r="C61" s="71"/>
      <c r="D61" s="71"/>
      <c r="F61" s="71" t="s">
        <v>89</v>
      </c>
      <c r="G61" s="71"/>
    </row>
  </sheetData>
  <sheetProtection password="8248" sheet="1" objects="1" scenarios="1" selectLockedCells="1"/>
  <mergeCells count="36">
    <mergeCell ref="C12:E12"/>
    <mergeCell ref="C14:E14"/>
    <mergeCell ref="C17:E17"/>
    <mergeCell ref="G17:H17"/>
    <mergeCell ref="C19:E19"/>
    <mergeCell ref="G19:H19"/>
    <mergeCell ref="B36:D36"/>
    <mergeCell ref="B37:D37"/>
    <mergeCell ref="B38:D38"/>
    <mergeCell ref="C21:E21"/>
    <mergeCell ref="G21:H21"/>
    <mergeCell ref="C1:I2"/>
    <mergeCell ref="C7:E7"/>
    <mergeCell ref="G7:H7"/>
    <mergeCell ref="C9:E9"/>
    <mergeCell ref="G9:H9"/>
    <mergeCell ref="E45:F45"/>
    <mergeCell ref="B39:D39"/>
    <mergeCell ref="C24:D24"/>
    <mergeCell ref="F27:H27"/>
    <mergeCell ref="B30:J30"/>
    <mergeCell ref="B32:D32"/>
    <mergeCell ref="I32:J32"/>
    <mergeCell ref="B33:D33"/>
    <mergeCell ref="B34:D34"/>
    <mergeCell ref="B35:D35"/>
    <mergeCell ref="C54:H54"/>
    <mergeCell ref="B60:C60"/>
    <mergeCell ref="F60:H60"/>
    <mergeCell ref="H44:J46"/>
    <mergeCell ref="B40:D40"/>
    <mergeCell ref="B41:D41"/>
    <mergeCell ref="B42:D42"/>
    <mergeCell ref="B43:D43"/>
    <mergeCell ref="B44:D44"/>
    <mergeCell ref="B45:D45"/>
  </mergeCells>
  <conditionalFormatting sqref="B49:B51">
    <cfRule type="cellIs" dxfId="16" priority="10" stopIfTrue="1" operator="equal">
      <formula>"R"</formula>
    </cfRule>
    <cfRule type="cellIs" dxfId="15" priority="11" stopIfTrue="1" operator="equal">
      <formula>"Y"</formula>
    </cfRule>
    <cfRule type="cellIs" dxfId="14" priority="12" stopIfTrue="1" operator="equal">
      <formula>"G"</formula>
    </cfRule>
  </conditionalFormatting>
  <conditionalFormatting sqref="G45 H33:H43">
    <cfRule type="cellIs" dxfId="13" priority="7" stopIfTrue="1" operator="equal">
      <formula>"R"</formula>
    </cfRule>
    <cfRule type="cellIs" dxfId="12" priority="8" stopIfTrue="1" operator="equal">
      <formula>"Y"</formula>
    </cfRule>
    <cfRule type="cellIs" dxfId="11" priority="9" stopIfTrue="1" operator="equal">
      <formula>"G"</formula>
    </cfRule>
  </conditionalFormatting>
  <conditionalFormatting sqref="J29">
    <cfRule type="cellIs" dxfId="10" priority="6" stopIfTrue="1" operator="greaterThanOrEqual">
      <formula>38718</formula>
    </cfRule>
  </conditionalFormatting>
  <conditionalFormatting sqref="C7:E7 I7:J7 I19:J19 I9:J9 C12:E12 C14:E14 I12:J12 I14:J14 C9:E9 C19:E19 C21:E21 C17:E17 I17:J17">
    <cfRule type="cellIs" dxfId="9" priority="5" stopIfTrue="1" operator="greaterThan">
      <formula>0</formula>
    </cfRule>
  </conditionalFormatting>
  <conditionalFormatting sqref="F27:I27">
    <cfRule type="cellIs" dxfId="8" priority="4" stopIfTrue="1" operator="equal">
      <formula>"PLEASE PROVIDE FOLLOW-UP DATE"</formula>
    </cfRule>
  </conditionalFormatting>
  <conditionalFormatting sqref="J60">
    <cfRule type="cellIs" dxfId="7" priority="2" stopIfTrue="1" operator="equal">
      <formula>"N"</formula>
    </cfRule>
    <cfRule type="cellIs" dxfId="6" priority="3" stopIfTrue="1" operator="equal">
      <formula>"Y"</formula>
    </cfRule>
  </conditionalFormatting>
  <conditionalFormatting sqref="I21">
    <cfRule type="cellIs" dxfId="5" priority="1" stopIfTrue="1" operator="greaterThan">
      <formula>0</formula>
    </cfRule>
  </conditionalFormatting>
  <dataValidations count="1">
    <dataValidation type="list" allowBlank="1" showInputMessage="1" showErrorMessage="1" sqref="I19">
      <formula1>$M$1:$M$10</formula1>
    </dataValidation>
  </dataValidations>
  <pageMargins left="0.7" right="0.7" top="0.75" bottom="0.75" header="0.3" footer="0.3"/>
  <pageSetup scale="6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68580</xdr:colOff>
                    <xdr:row>23</xdr:row>
                    <xdr:rowOff>0</xdr:rowOff>
                  </from>
                  <to>
                    <xdr:col>2</xdr:col>
                    <xdr:colOff>876300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815340</xdr:colOff>
                    <xdr:row>23</xdr:row>
                    <xdr:rowOff>0</xdr:rowOff>
                  </from>
                  <to>
                    <xdr:col>3</xdr:col>
                    <xdr:colOff>7620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762000</xdr:colOff>
                    <xdr:row>23</xdr:row>
                    <xdr:rowOff>0</xdr:rowOff>
                  </from>
                  <to>
                    <xdr:col>9</xdr:col>
                    <xdr:colOff>594360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830580</xdr:colOff>
                    <xdr:row>25</xdr:row>
                    <xdr:rowOff>137160</xdr:rowOff>
                  </from>
                  <to>
                    <xdr:col>5</xdr:col>
                    <xdr:colOff>7620</xdr:colOff>
                    <xdr:row>26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464820</xdr:colOff>
                    <xdr:row>24</xdr:row>
                    <xdr:rowOff>129540</xdr:rowOff>
                  </from>
                  <to>
                    <xdr:col>2</xdr:col>
                    <xdr:colOff>1264920</xdr:colOff>
                    <xdr:row>27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975360</xdr:colOff>
                    <xdr:row>23</xdr:row>
                    <xdr:rowOff>0</xdr:rowOff>
                  </from>
                  <to>
                    <xdr:col>4</xdr:col>
                    <xdr:colOff>1036320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0</xdr:rowOff>
                  </from>
                  <to>
                    <xdr:col>6</xdr:col>
                    <xdr:colOff>411480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6</xdr:col>
                    <xdr:colOff>441960</xdr:colOff>
                    <xdr:row>23</xdr:row>
                    <xdr:rowOff>0</xdr:rowOff>
                  </from>
                  <to>
                    <xdr:col>7</xdr:col>
                    <xdr:colOff>723900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7</xdr:col>
                    <xdr:colOff>693420</xdr:colOff>
                    <xdr:row>23</xdr:row>
                    <xdr:rowOff>0</xdr:rowOff>
                  </from>
                  <to>
                    <xdr:col>8</xdr:col>
                    <xdr:colOff>350520</xdr:colOff>
                    <xdr:row>24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showGridLines="0" view="pageBreakPreview" topLeftCell="A2" zoomScale="85" zoomScaleNormal="100" zoomScaleSheetLayoutView="85" workbookViewId="0">
      <selection activeCell="D13" sqref="D13"/>
    </sheetView>
  </sheetViews>
  <sheetFormatPr defaultColWidth="9.109375" defaultRowHeight="14.4" x14ac:dyDescent="0.3"/>
  <cols>
    <col min="1" max="1" width="3.5546875" style="3" customWidth="1"/>
    <col min="2" max="2" width="27.88671875" style="3" customWidth="1"/>
    <col min="3" max="3" width="19" style="3" customWidth="1"/>
    <col min="4" max="4" width="20" style="3" customWidth="1"/>
    <col min="5" max="6" width="7.44140625" style="3" customWidth="1"/>
    <col min="7" max="10" width="9.109375" style="3" hidden="1" customWidth="1"/>
    <col min="11" max="11" width="0" style="3" hidden="1" customWidth="1"/>
    <col min="12" max="16384" width="9.109375" style="3"/>
  </cols>
  <sheetData>
    <row r="1" spans="1:15" hidden="1" x14ac:dyDescent="0.3"/>
    <row r="2" spans="1:15" ht="15" thickBot="1" x14ac:dyDescent="0.35">
      <c r="A2" s="134"/>
      <c r="B2" s="203" t="s">
        <v>0</v>
      </c>
      <c r="C2" s="203"/>
      <c r="D2" s="203"/>
      <c r="E2" s="203"/>
      <c r="F2" s="204"/>
    </row>
    <row r="3" spans="1:15" x14ac:dyDescent="0.3">
      <c r="A3" s="143"/>
      <c r="B3" s="111" t="s">
        <v>1</v>
      </c>
      <c r="C3" s="111" t="s">
        <v>2</v>
      </c>
      <c r="D3" s="111" t="s">
        <v>3</v>
      </c>
      <c r="E3" s="112" t="s">
        <v>4</v>
      </c>
      <c r="F3" s="113" t="s">
        <v>5</v>
      </c>
      <c r="J3" s="144"/>
      <c r="K3" s="144"/>
      <c r="L3" s="144"/>
      <c r="M3" s="144"/>
      <c r="N3" s="144"/>
    </row>
    <row r="4" spans="1:15" ht="15" thickBot="1" x14ac:dyDescent="0.35">
      <c r="A4" s="145"/>
      <c r="B4" s="205" t="s">
        <v>6</v>
      </c>
      <c r="C4" s="205"/>
      <c r="D4" s="205"/>
      <c r="E4" s="205"/>
      <c r="F4" s="206"/>
      <c r="J4" s="144"/>
      <c r="K4" s="144"/>
      <c r="L4" s="144"/>
      <c r="M4" s="144"/>
      <c r="N4" s="144"/>
    </row>
    <row r="5" spans="1:15" ht="37.200000000000003" thickBot="1" x14ac:dyDescent="0.35">
      <c r="A5" s="133">
        <v>1</v>
      </c>
      <c r="B5" s="114" t="s">
        <v>177</v>
      </c>
      <c r="C5" s="115"/>
      <c r="D5" s="104"/>
      <c r="E5" s="105">
        <v>0</v>
      </c>
      <c r="F5" s="119" t="str">
        <f>IF(E5="NR/NA","",IF(E5&gt;3,"G",IF(E5&gt;2,"Y","R")))</f>
        <v>R</v>
      </c>
      <c r="G5" s="3">
        <f>IF(E5="NR/NA",0,E5)</f>
        <v>0</v>
      </c>
      <c r="H5" s="3">
        <f>IF(E5="NR/NA",5,E5)</f>
        <v>0</v>
      </c>
      <c r="I5" s="3">
        <f>IF(E5="NR/NA",0,4)</f>
        <v>4</v>
      </c>
      <c r="J5" s="144">
        <f>IF(E5="NR/NA",5,E5)</f>
        <v>0</v>
      </c>
      <c r="K5" s="144"/>
      <c r="L5" s="144"/>
      <c r="M5" s="144"/>
      <c r="N5" s="144"/>
      <c r="O5" s="146"/>
    </row>
    <row r="6" spans="1:15" ht="36" customHeight="1" thickBot="1" x14ac:dyDescent="0.35">
      <c r="A6" s="125">
        <v>2</v>
      </c>
      <c r="B6" s="114" t="s">
        <v>112</v>
      </c>
      <c r="C6" s="116"/>
      <c r="D6" s="106"/>
      <c r="E6" s="105">
        <v>0</v>
      </c>
      <c r="F6" s="119" t="str">
        <f>IF(E6="NR/NA","",IF(E6&gt;3,"G",IF(E6&gt;2,"Y","R")))</f>
        <v>R</v>
      </c>
      <c r="G6" s="3">
        <f>IF(E6="NR/NA",0,E6)</f>
        <v>0</v>
      </c>
      <c r="H6" s="3">
        <f>IF(E6="NR/NA",5,E6)</f>
        <v>0</v>
      </c>
      <c r="I6" s="3">
        <f>IF(E6="NR/NA",0,4)</f>
        <v>4</v>
      </c>
      <c r="J6" s="144">
        <f>IF(E6="NR/NA",5,E6)</f>
        <v>0</v>
      </c>
      <c r="K6" s="144"/>
      <c r="L6" s="144"/>
      <c r="M6" s="144"/>
      <c r="N6" s="144"/>
      <c r="O6" s="146"/>
    </row>
    <row r="7" spans="1:15" ht="36" customHeight="1" thickBot="1" x14ac:dyDescent="0.35">
      <c r="A7" s="134">
        <v>3</v>
      </c>
      <c r="B7" s="117" t="s">
        <v>178</v>
      </c>
      <c r="C7" s="118"/>
      <c r="D7" s="107"/>
      <c r="E7" s="105">
        <v>0</v>
      </c>
      <c r="F7" s="119" t="str">
        <f>IF(E7="NR/NA","",IF(E7&gt;3,"G",IF(E7&gt;2,"Y","R")))</f>
        <v>R</v>
      </c>
      <c r="G7" s="3">
        <f>IF(E7="NR/NA",0,E7)</f>
        <v>0</v>
      </c>
      <c r="H7" s="3">
        <f>IF(E7="NR/NA",5,E7)</f>
        <v>0</v>
      </c>
      <c r="I7" s="3">
        <f>IF(E7="NR/NA",0,4)</f>
        <v>4</v>
      </c>
      <c r="J7" s="144">
        <f>IF(E7="NR/NA",5,E7)</f>
        <v>0</v>
      </c>
      <c r="K7" s="144"/>
      <c r="L7" s="144"/>
      <c r="M7" s="144"/>
      <c r="N7" s="144"/>
      <c r="O7" s="146"/>
    </row>
    <row r="8" spans="1:15" x14ac:dyDescent="0.3">
      <c r="A8" s="120"/>
      <c r="B8" s="2" t="s">
        <v>90</v>
      </c>
      <c r="C8" s="121">
        <f>IF(E8="NR/NA","NR/NA",COUNTIF(F5:F7,"R"))</f>
        <v>3</v>
      </c>
      <c r="D8" s="122" t="s">
        <v>91</v>
      </c>
      <c r="E8" s="123">
        <f>IF(H8=15, "NR/NA",SUM(G5:G7))</f>
        <v>0</v>
      </c>
      <c r="F8" s="124">
        <f>I8</f>
        <v>12</v>
      </c>
      <c r="G8" s="3">
        <f>SUM(G5:G7)</f>
        <v>0</v>
      </c>
      <c r="H8" s="3">
        <f>SUM(H5:H7)</f>
        <v>0</v>
      </c>
      <c r="I8" s="3">
        <f>SUM(I5:I7)</f>
        <v>12</v>
      </c>
      <c r="J8" s="144"/>
      <c r="K8" s="144"/>
      <c r="L8" s="144"/>
      <c r="M8" s="144"/>
      <c r="N8" s="144"/>
      <c r="O8" s="146"/>
    </row>
    <row r="9" spans="1:15" ht="15" thickBot="1" x14ac:dyDescent="0.35">
      <c r="A9" s="125"/>
      <c r="B9" s="200" t="s">
        <v>7</v>
      </c>
      <c r="C9" s="200"/>
      <c r="D9" s="201"/>
      <c r="E9" s="201"/>
      <c r="F9" s="202"/>
      <c r="J9" s="144"/>
      <c r="K9" s="144"/>
      <c r="L9" s="144"/>
      <c r="M9" s="144"/>
      <c r="N9" s="144"/>
      <c r="O9" s="146"/>
    </row>
    <row r="10" spans="1:15" ht="36" customHeight="1" thickBot="1" x14ac:dyDescent="0.35">
      <c r="A10" s="125">
        <v>4</v>
      </c>
      <c r="B10" s="135" t="s">
        <v>8</v>
      </c>
      <c r="C10" s="115" t="s">
        <v>149</v>
      </c>
      <c r="D10" s="106"/>
      <c r="E10" s="105">
        <v>0</v>
      </c>
      <c r="F10" s="119" t="str">
        <f t="shared" ref="F10:F15" si="0">IF(E10="NR/NA","",IF(E10&gt;3,"G",IF(E10&gt;2,"Y","R")))</f>
        <v>R</v>
      </c>
      <c r="G10" s="3">
        <f t="shared" ref="G10:G15" si="1">IF(E10="NR/NA",0,E10)</f>
        <v>0</v>
      </c>
      <c r="H10" s="3">
        <f t="shared" ref="H10:H15" si="2">IF(E10="NR/NA",5,E10)</f>
        <v>0</v>
      </c>
      <c r="I10" s="3">
        <f t="shared" ref="I10:I15" si="3">IF(E10="NR/NA", 0,4)</f>
        <v>4</v>
      </c>
      <c r="J10" s="144">
        <f t="shared" ref="J10:J15" si="4">IF(E10="NR/NA",5,E10)</f>
        <v>0</v>
      </c>
      <c r="K10" s="144"/>
      <c r="L10" s="144"/>
      <c r="M10" s="144"/>
      <c r="N10" s="144"/>
      <c r="O10" s="146"/>
    </row>
    <row r="11" spans="1:15" ht="25.2" thickBot="1" x14ac:dyDescent="0.35">
      <c r="A11" s="125">
        <v>5</v>
      </c>
      <c r="B11" s="114" t="s">
        <v>105</v>
      </c>
      <c r="C11" s="116" t="s">
        <v>149</v>
      </c>
      <c r="D11" s="106"/>
      <c r="E11" s="105">
        <v>0</v>
      </c>
      <c r="F11" s="119" t="str">
        <f t="shared" si="0"/>
        <v>R</v>
      </c>
      <c r="G11" s="3">
        <f t="shared" si="1"/>
        <v>0</v>
      </c>
      <c r="H11" s="3">
        <f t="shared" si="2"/>
        <v>0</v>
      </c>
      <c r="I11" s="3">
        <f t="shared" si="3"/>
        <v>4</v>
      </c>
      <c r="J11" s="144">
        <f t="shared" si="4"/>
        <v>0</v>
      </c>
      <c r="K11" s="144"/>
      <c r="L11" s="144"/>
      <c r="M11" s="144"/>
      <c r="N11" s="144"/>
      <c r="O11" s="146"/>
    </row>
    <row r="12" spans="1:15" ht="36" customHeight="1" thickBot="1" x14ac:dyDescent="0.35">
      <c r="A12" s="125">
        <v>6</v>
      </c>
      <c r="B12" s="114" t="s">
        <v>156</v>
      </c>
      <c r="C12" s="116" t="s">
        <v>158</v>
      </c>
      <c r="D12" s="106"/>
      <c r="E12" s="105">
        <v>0</v>
      </c>
      <c r="F12" s="119" t="str">
        <f t="shared" si="0"/>
        <v>R</v>
      </c>
      <c r="G12" s="3">
        <f t="shared" si="1"/>
        <v>0</v>
      </c>
      <c r="H12" s="3">
        <f t="shared" si="2"/>
        <v>0</v>
      </c>
      <c r="I12" s="3">
        <f t="shared" si="3"/>
        <v>4</v>
      </c>
      <c r="J12" s="144">
        <f t="shared" si="4"/>
        <v>0</v>
      </c>
      <c r="K12" s="144"/>
      <c r="L12" s="144"/>
      <c r="M12" s="144"/>
      <c r="N12" s="144"/>
      <c r="O12" s="146"/>
    </row>
    <row r="13" spans="1:15" ht="36" customHeight="1" thickBot="1" x14ac:dyDescent="0.35">
      <c r="A13" s="125">
        <v>7</v>
      </c>
      <c r="B13" s="136" t="s">
        <v>106</v>
      </c>
      <c r="C13" s="116" t="s">
        <v>150</v>
      </c>
      <c r="D13" s="107"/>
      <c r="E13" s="105">
        <v>0</v>
      </c>
      <c r="F13" s="119" t="str">
        <f t="shared" si="0"/>
        <v>R</v>
      </c>
      <c r="G13" s="3">
        <f t="shared" si="1"/>
        <v>0</v>
      </c>
      <c r="H13" s="3">
        <f t="shared" si="2"/>
        <v>0</v>
      </c>
      <c r="I13" s="3">
        <f t="shared" si="3"/>
        <v>4</v>
      </c>
      <c r="J13" s="144">
        <f t="shared" si="4"/>
        <v>0</v>
      </c>
      <c r="K13" s="144"/>
      <c r="L13" s="144"/>
      <c r="M13" s="144"/>
      <c r="N13" s="144"/>
      <c r="O13" s="146"/>
    </row>
    <row r="14" spans="1:15" ht="40.5" customHeight="1" thickBot="1" x14ac:dyDescent="0.35">
      <c r="A14" s="125">
        <v>8</v>
      </c>
      <c r="B14" s="136" t="s">
        <v>122</v>
      </c>
      <c r="C14" s="116" t="s">
        <v>94</v>
      </c>
      <c r="D14" s="106"/>
      <c r="E14" s="105">
        <v>0</v>
      </c>
      <c r="F14" s="119" t="str">
        <f t="shared" si="0"/>
        <v>R</v>
      </c>
      <c r="G14" s="3">
        <f t="shared" si="1"/>
        <v>0</v>
      </c>
      <c r="H14" s="3">
        <f t="shared" si="2"/>
        <v>0</v>
      </c>
      <c r="I14" s="3">
        <f t="shared" si="3"/>
        <v>4</v>
      </c>
      <c r="J14" s="144">
        <f t="shared" si="4"/>
        <v>0</v>
      </c>
      <c r="K14" s="144"/>
      <c r="L14" s="144"/>
      <c r="M14" s="144"/>
      <c r="N14" s="144"/>
      <c r="O14" s="146"/>
    </row>
    <row r="15" spans="1:15" ht="40.5" customHeight="1" thickBot="1" x14ac:dyDescent="0.35">
      <c r="A15" s="125">
        <v>9</v>
      </c>
      <c r="B15" s="137" t="s">
        <v>107</v>
      </c>
      <c r="C15" s="116" t="s">
        <v>94</v>
      </c>
      <c r="D15" s="108"/>
      <c r="E15" s="105">
        <v>0</v>
      </c>
      <c r="F15" s="119" t="str">
        <f t="shared" si="0"/>
        <v>R</v>
      </c>
      <c r="G15" s="3">
        <f t="shared" si="1"/>
        <v>0</v>
      </c>
      <c r="H15" s="3">
        <f t="shared" si="2"/>
        <v>0</v>
      </c>
      <c r="I15" s="3">
        <f t="shared" si="3"/>
        <v>4</v>
      </c>
      <c r="J15" s="144">
        <f t="shared" si="4"/>
        <v>0</v>
      </c>
      <c r="K15" s="144"/>
      <c r="L15" s="144"/>
      <c r="M15" s="144"/>
      <c r="N15" s="144"/>
      <c r="O15" s="146"/>
    </row>
    <row r="16" spans="1:15" x14ac:dyDescent="0.3">
      <c r="A16" s="120"/>
      <c r="B16" s="2" t="s">
        <v>90</v>
      </c>
      <c r="C16" s="121">
        <f>IF(E16="NR/NA","NR/NA",COUNTIF(F10:F15,"R"))</f>
        <v>6</v>
      </c>
      <c r="D16" s="122" t="s">
        <v>91</v>
      </c>
      <c r="E16" s="126">
        <f>IF(H16=30, "NR/NA", SUM(G10:G15))</f>
        <v>0</v>
      </c>
      <c r="F16" s="124">
        <f>I16</f>
        <v>24</v>
      </c>
      <c r="G16" s="3">
        <f>SUM(G10:G15)</f>
        <v>0</v>
      </c>
      <c r="H16" s="3">
        <f>SUM(H10:H15)</f>
        <v>0</v>
      </c>
      <c r="I16" s="3">
        <f>SUM(I10:I15)</f>
        <v>24</v>
      </c>
      <c r="J16" s="146"/>
      <c r="K16" s="146"/>
      <c r="L16" s="146"/>
      <c r="M16" s="146"/>
      <c r="N16" s="146"/>
      <c r="O16" s="146"/>
    </row>
    <row r="17" spans="1:15" ht="15" thickBot="1" x14ac:dyDescent="0.35">
      <c r="A17" s="125"/>
      <c r="B17" s="200" t="s">
        <v>9</v>
      </c>
      <c r="C17" s="200"/>
      <c r="D17" s="201"/>
      <c r="E17" s="201"/>
      <c r="F17" s="202"/>
      <c r="J17" s="146"/>
      <c r="K17" s="146"/>
      <c r="L17" s="146"/>
      <c r="M17" s="146"/>
      <c r="N17" s="146"/>
      <c r="O17" s="146"/>
    </row>
    <row r="18" spans="1:15" ht="36" customHeight="1" thickBot="1" x14ac:dyDescent="0.35">
      <c r="A18" s="125">
        <v>10</v>
      </c>
      <c r="B18" s="135" t="s">
        <v>10</v>
      </c>
      <c r="C18" s="115" t="s">
        <v>92</v>
      </c>
      <c r="D18" s="106"/>
      <c r="E18" s="105">
        <v>0</v>
      </c>
      <c r="F18" s="119" t="str">
        <f t="shared" ref="F18:F29" si="5">IF(E18="NR/NA","",IF(E18&gt;3,"G",IF(E18&gt;2,"Y","R")))</f>
        <v>R</v>
      </c>
      <c r="G18" s="3">
        <f>IF(E18="NR/NA",0,E18)</f>
        <v>0</v>
      </c>
      <c r="H18" s="3">
        <f>IF(E18="NR/NA",5,E18)</f>
        <v>0</v>
      </c>
      <c r="I18" s="3">
        <f>IF(E18="NR/NA", 0,4)</f>
        <v>4</v>
      </c>
      <c r="J18" s="3">
        <f>IF(E18="NR/NA",5,E18)</f>
        <v>0</v>
      </c>
      <c r="K18" s="146">
        <v>5</v>
      </c>
      <c r="L18" s="146"/>
      <c r="M18" s="146"/>
      <c r="N18" s="146"/>
      <c r="O18" s="146"/>
    </row>
    <row r="19" spans="1:15" ht="36" customHeight="1" thickBot="1" x14ac:dyDescent="0.35">
      <c r="A19" s="125">
        <v>11</v>
      </c>
      <c r="B19" s="114" t="s">
        <v>11</v>
      </c>
      <c r="C19" s="116" t="s">
        <v>161</v>
      </c>
      <c r="D19" s="106"/>
      <c r="E19" s="105">
        <v>0</v>
      </c>
      <c r="F19" s="119" t="str">
        <f t="shared" si="5"/>
        <v>R</v>
      </c>
      <c r="G19" s="3">
        <f t="shared" ref="G19:G29" si="6">IF(E19="NR/NA",0,E19)</f>
        <v>0</v>
      </c>
      <c r="H19" s="3">
        <f t="shared" ref="H19:H29" si="7">IF(E19="NR/NA",5,E19)</f>
        <v>0</v>
      </c>
      <c r="I19" s="3">
        <f t="shared" ref="I19:I29" si="8">IF(E19="NR/NA", 0,4)</f>
        <v>4</v>
      </c>
      <c r="J19" s="3">
        <f t="shared" ref="J19:J29" si="9">IF(E19="NR/NA",5,E19)</f>
        <v>0</v>
      </c>
      <c r="K19" s="146">
        <v>10</v>
      </c>
      <c r="L19" s="146"/>
      <c r="M19" s="146"/>
      <c r="N19" s="146"/>
      <c r="O19" s="146"/>
    </row>
    <row r="20" spans="1:15" ht="36" customHeight="1" thickBot="1" x14ac:dyDescent="0.35">
      <c r="A20" s="125">
        <v>12</v>
      </c>
      <c r="B20" s="114" t="s">
        <v>12</v>
      </c>
      <c r="C20" s="116" t="s">
        <v>162</v>
      </c>
      <c r="D20" s="106"/>
      <c r="E20" s="105">
        <v>0</v>
      </c>
      <c r="F20" s="119" t="str">
        <f t="shared" si="5"/>
        <v>R</v>
      </c>
      <c r="G20" s="3">
        <f t="shared" si="6"/>
        <v>0</v>
      </c>
      <c r="H20" s="3">
        <f t="shared" si="7"/>
        <v>0</v>
      </c>
      <c r="I20" s="3">
        <f t="shared" si="8"/>
        <v>4</v>
      </c>
      <c r="J20" s="3">
        <f t="shared" si="9"/>
        <v>0</v>
      </c>
      <c r="K20" s="146">
        <v>15</v>
      </c>
      <c r="L20" s="146"/>
      <c r="M20" s="146"/>
      <c r="N20" s="146"/>
      <c r="O20" s="146"/>
    </row>
    <row r="21" spans="1:15" ht="36" customHeight="1" thickBot="1" x14ac:dyDescent="0.35">
      <c r="A21" s="125">
        <v>13</v>
      </c>
      <c r="B21" s="114" t="s">
        <v>13</v>
      </c>
      <c r="C21" s="116" t="s">
        <v>92</v>
      </c>
      <c r="D21" s="106"/>
      <c r="E21" s="105">
        <v>0</v>
      </c>
      <c r="F21" s="119" t="str">
        <f t="shared" si="5"/>
        <v>R</v>
      </c>
      <c r="G21" s="3">
        <f t="shared" si="6"/>
        <v>0</v>
      </c>
      <c r="H21" s="3">
        <f t="shared" si="7"/>
        <v>0</v>
      </c>
      <c r="I21" s="3">
        <f t="shared" si="8"/>
        <v>4</v>
      </c>
      <c r="J21" s="3">
        <f t="shared" si="9"/>
        <v>0</v>
      </c>
      <c r="K21" s="146">
        <v>20</v>
      </c>
      <c r="L21" s="146"/>
      <c r="M21" s="146"/>
      <c r="N21" s="146"/>
      <c r="O21" s="146"/>
    </row>
    <row r="22" spans="1:15" ht="36" customHeight="1" thickBot="1" x14ac:dyDescent="0.35">
      <c r="A22" s="125">
        <v>14</v>
      </c>
      <c r="B22" s="114" t="s">
        <v>14</v>
      </c>
      <c r="C22" s="116" t="s">
        <v>92</v>
      </c>
      <c r="D22" s="106"/>
      <c r="E22" s="105">
        <v>0</v>
      </c>
      <c r="F22" s="119" t="str">
        <f t="shared" si="5"/>
        <v>R</v>
      </c>
      <c r="G22" s="3">
        <f t="shared" si="6"/>
        <v>0</v>
      </c>
      <c r="H22" s="3">
        <f t="shared" si="7"/>
        <v>0</v>
      </c>
      <c r="I22" s="3">
        <f t="shared" si="8"/>
        <v>4</v>
      </c>
      <c r="J22" s="3">
        <f t="shared" si="9"/>
        <v>0</v>
      </c>
      <c r="K22" s="146">
        <v>25</v>
      </c>
      <c r="L22" s="146"/>
      <c r="M22" s="146"/>
      <c r="N22" s="146"/>
      <c r="O22" s="146"/>
    </row>
    <row r="23" spans="1:15" ht="36" customHeight="1" thickBot="1" x14ac:dyDescent="0.35">
      <c r="A23" s="125">
        <v>15</v>
      </c>
      <c r="B23" s="114" t="s">
        <v>11</v>
      </c>
      <c r="C23" s="116" t="s">
        <v>159</v>
      </c>
      <c r="D23" s="106"/>
      <c r="E23" s="105">
        <v>0</v>
      </c>
      <c r="F23" s="119" t="str">
        <f t="shared" si="5"/>
        <v>R</v>
      </c>
      <c r="G23" s="3">
        <f t="shared" si="6"/>
        <v>0</v>
      </c>
      <c r="H23" s="3">
        <f t="shared" si="7"/>
        <v>0</v>
      </c>
      <c r="I23" s="3">
        <f t="shared" si="8"/>
        <v>4</v>
      </c>
      <c r="J23" s="3">
        <f t="shared" si="9"/>
        <v>0</v>
      </c>
      <c r="K23" s="146">
        <v>30</v>
      </c>
      <c r="L23" s="146"/>
      <c r="M23" s="146"/>
      <c r="N23" s="146"/>
      <c r="O23" s="146"/>
    </row>
    <row r="24" spans="1:15" ht="39.75" customHeight="1" thickBot="1" x14ac:dyDescent="0.35">
      <c r="A24" s="125">
        <v>16</v>
      </c>
      <c r="B24" s="114" t="s">
        <v>15</v>
      </c>
      <c r="C24" s="116" t="s">
        <v>162</v>
      </c>
      <c r="D24" s="106"/>
      <c r="E24" s="105">
        <v>0</v>
      </c>
      <c r="F24" s="119" t="str">
        <f t="shared" si="5"/>
        <v>R</v>
      </c>
      <c r="G24" s="3">
        <f t="shared" si="6"/>
        <v>0</v>
      </c>
      <c r="H24" s="3">
        <f t="shared" si="7"/>
        <v>0</v>
      </c>
      <c r="I24" s="3">
        <f t="shared" si="8"/>
        <v>4</v>
      </c>
      <c r="J24" s="3">
        <f t="shared" si="9"/>
        <v>0</v>
      </c>
      <c r="K24" s="146">
        <v>35</v>
      </c>
      <c r="L24" s="146"/>
      <c r="M24" s="146"/>
      <c r="N24" s="146"/>
      <c r="O24" s="146"/>
    </row>
    <row r="25" spans="1:15" ht="36" customHeight="1" thickBot="1" x14ac:dyDescent="0.35">
      <c r="A25" s="125">
        <v>17</v>
      </c>
      <c r="B25" s="114" t="s">
        <v>16</v>
      </c>
      <c r="C25" s="116" t="s">
        <v>163</v>
      </c>
      <c r="D25" s="109"/>
      <c r="E25" s="105">
        <v>0</v>
      </c>
      <c r="F25" s="119" t="str">
        <f t="shared" si="5"/>
        <v>R</v>
      </c>
      <c r="G25" s="3">
        <f t="shared" si="6"/>
        <v>0</v>
      </c>
      <c r="H25" s="3">
        <f t="shared" si="7"/>
        <v>0</v>
      </c>
      <c r="I25" s="3">
        <f t="shared" si="8"/>
        <v>4</v>
      </c>
      <c r="J25" s="3">
        <f t="shared" si="9"/>
        <v>0</v>
      </c>
      <c r="K25" s="146">
        <v>40</v>
      </c>
      <c r="L25" s="146"/>
      <c r="M25" s="146"/>
      <c r="N25" s="146"/>
      <c r="O25" s="146"/>
    </row>
    <row r="26" spans="1:15" ht="36" customHeight="1" thickBot="1" x14ac:dyDescent="0.35">
      <c r="A26" s="125">
        <v>18</v>
      </c>
      <c r="B26" s="114" t="s">
        <v>17</v>
      </c>
      <c r="C26" s="116" t="s">
        <v>96</v>
      </c>
      <c r="D26" s="106"/>
      <c r="E26" s="105">
        <v>0</v>
      </c>
      <c r="F26" s="119" t="str">
        <f t="shared" si="5"/>
        <v>R</v>
      </c>
      <c r="G26" s="3">
        <f t="shared" si="6"/>
        <v>0</v>
      </c>
      <c r="H26" s="3">
        <f t="shared" si="7"/>
        <v>0</v>
      </c>
      <c r="I26" s="3">
        <f t="shared" si="8"/>
        <v>4</v>
      </c>
      <c r="J26" s="3">
        <f t="shared" si="9"/>
        <v>0</v>
      </c>
      <c r="K26" s="146">
        <v>45</v>
      </c>
      <c r="L26" s="146"/>
      <c r="M26" s="146"/>
      <c r="N26" s="146"/>
      <c r="O26" s="146"/>
    </row>
    <row r="27" spans="1:15" ht="36" customHeight="1" thickBot="1" x14ac:dyDescent="0.35">
      <c r="A27" s="125">
        <v>19</v>
      </c>
      <c r="B27" s="114" t="s">
        <v>18</v>
      </c>
      <c r="C27" s="116" t="s">
        <v>95</v>
      </c>
      <c r="D27" s="106"/>
      <c r="E27" s="105">
        <v>0</v>
      </c>
      <c r="F27" s="119" t="str">
        <f t="shared" si="5"/>
        <v>R</v>
      </c>
      <c r="G27" s="3">
        <f t="shared" si="6"/>
        <v>0</v>
      </c>
      <c r="H27" s="3">
        <f t="shared" si="7"/>
        <v>0</v>
      </c>
      <c r="I27" s="3">
        <f t="shared" si="8"/>
        <v>4</v>
      </c>
      <c r="J27" s="3">
        <f t="shared" si="9"/>
        <v>0</v>
      </c>
      <c r="K27" s="146">
        <v>50</v>
      </c>
      <c r="L27" s="146"/>
      <c r="M27" s="146"/>
      <c r="N27" s="146"/>
      <c r="O27" s="146"/>
    </row>
    <row r="28" spans="1:15" ht="36" customHeight="1" thickBot="1" x14ac:dyDescent="0.35">
      <c r="A28" s="125">
        <v>20</v>
      </c>
      <c r="B28" s="136" t="s">
        <v>151</v>
      </c>
      <c r="C28" s="118"/>
      <c r="D28" s="107"/>
      <c r="E28" s="105">
        <v>0</v>
      </c>
      <c r="F28" s="119" t="str">
        <f t="shared" si="5"/>
        <v>R</v>
      </c>
      <c r="G28" s="3">
        <f>IF(E28="NR/NA",0,E28)</f>
        <v>0</v>
      </c>
      <c r="H28" s="3">
        <f>IF(E28="NR/NA",5,E28)</f>
        <v>0</v>
      </c>
      <c r="I28" s="3">
        <f>IF(E28="NR/NA", 0,4)</f>
        <v>4</v>
      </c>
      <c r="J28" s="3">
        <f t="shared" si="9"/>
        <v>0</v>
      </c>
      <c r="K28" s="146">
        <v>55</v>
      </c>
      <c r="L28" s="146"/>
      <c r="M28" s="146"/>
      <c r="N28" s="146"/>
      <c r="O28" s="146"/>
    </row>
    <row r="29" spans="1:15" ht="36" customHeight="1" thickBot="1" x14ac:dyDescent="0.35">
      <c r="A29" s="125">
        <v>21</v>
      </c>
      <c r="B29" s="117" t="s">
        <v>93</v>
      </c>
      <c r="C29" s="118" t="s">
        <v>94</v>
      </c>
      <c r="D29" s="107"/>
      <c r="E29" s="105">
        <v>0</v>
      </c>
      <c r="F29" s="119" t="str">
        <f t="shared" si="5"/>
        <v>R</v>
      </c>
      <c r="G29" s="3">
        <f t="shared" si="6"/>
        <v>0</v>
      </c>
      <c r="H29" s="3">
        <f t="shared" si="7"/>
        <v>0</v>
      </c>
      <c r="I29" s="3">
        <f t="shared" si="8"/>
        <v>4</v>
      </c>
      <c r="J29" s="3">
        <f t="shared" si="9"/>
        <v>0</v>
      </c>
      <c r="K29" s="146">
        <v>60</v>
      </c>
      <c r="L29" s="146"/>
      <c r="M29" s="146"/>
      <c r="N29" s="146"/>
      <c r="O29" s="146"/>
    </row>
    <row r="30" spans="1:15" x14ac:dyDescent="0.3">
      <c r="A30" s="120"/>
      <c r="B30" s="2" t="s">
        <v>90</v>
      </c>
      <c r="C30" s="121">
        <f>IF(E30="NR/NA","NR/NA",COUNTIF(F18:F29,"R"))</f>
        <v>12</v>
      </c>
      <c r="D30" s="122" t="s">
        <v>91</v>
      </c>
      <c r="E30" s="126">
        <f>IF(H30=60,"NR/NA", SUM(G18:G29))</f>
        <v>0</v>
      </c>
      <c r="F30" s="124">
        <f>I30</f>
        <v>48</v>
      </c>
      <c r="G30" s="3">
        <f>SUM(G18:G29)</f>
        <v>0</v>
      </c>
      <c r="H30" s="3">
        <f>SUM(H18:H29)</f>
        <v>0</v>
      </c>
      <c r="I30" s="3">
        <f>SUM(I18:I29)</f>
        <v>48</v>
      </c>
      <c r="J30" s="146"/>
      <c r="K30" s="146"/>
      <c r="L30" s="146"/>
      <c r="M30" s="146"/>
      <c r="N30" s="146"/>
      <c r="O30" s="146"/>
    </row>
    <row r="31" spans="1:15" ht="15" thickBot="1" x14ac:dyDescent="0.35">
      <c r="A31" s="125"/>
      <c r="B31" s="200" t="s">
        <v>36</v>
      </c>
      <c r="C31" s="200"/>
      <c r="D31" s="201"/>
      <c r="E31" s="201"/>
      <c r="F31" s="202"/>
      <c r="J31" s="146"/>
      <c r="K31" s="146"/>
      <c r="L31" s="146"/>
      <c r="M31" s="146"/>
      <c r="N31" s="146"/>
      <c r="O31" s="146"/>
    </row>
    <row r="32" spans="1:15" ht="36" customHeight="1" thickBot="1" x14ac:dyDescent="0.35">
      <c r="A32" s="125">
        <v>22</v>
      </c>
      <c r="B32" s="135" t="s">
        <v>152</v>
      </c>
      <c r="C32" s="115" t="s">
        <v>164</v>
      </c>
      <c r="D32" s="106"/>
      <c r="E32" s="105">
        <v>0</v>
      </c>
      <c r="F32" s="119" t="str">
        <f>IF(E32="NR/NA","",IF(E32&gt;3,"G",IF(E32&gt;2,"Y","R")))</f>
        <v>R</v>
      </c>
      <c r="G32" s="3">
        <f>IF(E32="NR/NA",0,E32)</f>
        <v>0</v>
      </c>
      <c r="H32" s="3">
        <f>IF(E32="NR/NA",5,E32)</f>
        <v>0</v>
      </c>
      <c r="I32" s="3">
        <f>IF(E32="NR/NA", 0,4)</f>
        <v>4</v>
      </c>
      <c r="J32" s="146">
        <f>IF(E32="NR/NA",5,E32)</f>
        <v>0</v>
      </c>
      <c r="K32" s="146">
        <v>5</v>
      </c>
      <c r="L32" s="146"/>
      <c r="M32" s="146"/>
      <c r="N32" s="146"/>
      <c r="O32" s="146"/>
    </row>
    <row r="33" spans="1:15" ht="36" customHeight="1" thickBot="1" x14ac:dyDescent="0.35">
      <c r="A33" s="125">
        <v>23</v>
      </c>
      <c r="B33" s="114" t="s">
        <v>153</v>
      </c>
      <c r="C33" s="116"/>
      <c r="D33" s="106"/>
      <c r="E33" s="105">
        <v>0</v>
      </c>
      <c r="F33" s="119" t="str">
        <f>IF(E33="NR/NA","",IF(E33&gt;3,"G",IF(E33&gt;2,"Y","R")))</f>
        <v>R</v>
      </c>
      <c r="G33" s="3">
        <f>IF(E33="NR/NA",0,E33)</f>
        <v>0</v>
      </c>
      <c r="H33" s="3">
        <f>IF(E33="NR/NA",5,E33)</f>
        <v>0</v>
      </c>
      <c r="I33" s="3">
        <f>IF(E33="NR/NA", 0,4)</f>
        <v>4</v>
      </c>
      <c r="J33" s="146">
        <f>IF(E33="NR/NA",5,E33)</f>
        <v>0</v>
      </c>
      <c r="K33" s="146">
        <v>10</v>
      </c>
      <c r="L33" s="146"/>
      <c r="M33" s="146"/>
      <c r="N33" s="146"/>
      <c r="O33" s="146"/>
    </row>
    <row r="34" spans="1:15" ht="41.25" customHeight="1" thickBot="1" x14ac:dyDescent="0.35">
      <c r="A34" s="125">
        <v>24</v>
      </c>
      <c r="B34" s="117" t="s">
        <v>165</v>
      </c>
      <c r="C34" s="117" t="s">
        <v>166</v>
      </c>
      <c r="D34" s="106"/>
      <c r="E34" s="105">
        <v>0</v>
      </c>
      <c r="F34" s="119" t="str">
        <f>IF(E34="NR/NA","",IF(E34&gt;3,"G",IF(E34&gt;2,"Y","R")))</f>
        <v>R</v>
      </c>
      <c r="G34" s="3">
        <f>IF(E34="NR/NA",0,E34)</f>
        <v>0</v>
      </c>
      <c r="H34" s="3">
        <f>IF(E34="NR/NA",5,E34)</f>
        <v>0</v>
      </c>
      <c r="I34" s="3">
        <f>IF(E34="NR/NA", 0,4)</f>
        <v>4</v>
      </c>
      <c r="J34" s="146">
        <f>IF(E34="NR/NA",5,E34)</f>
        <v>0</v>
      </c>
      <c r="K34" s="146">
        <v>15</v>
      </c>
      <c r="L34" s="146"/>
      <c r="M34" s="146"/>
      <c r="N34" s="146"/>
      <c r="O34" s="146"/>
    </row>
    <row r="35" spans="1:15" ht="40.5" customHeight="1" thickBot="1" x14ac:dyDescent="0.35">
      <c r="A35" s="125">
        <v>25</v>
      </c>
      <c r="B35" s="114" t="s">
        <v>37</v>
      </c>
      <c r="C35" s="117" t="s">
        <v>166</v>
      </c>
      <c r="D35" s="110"/>
      <c r="E35" s="105">
        <v>0</v>
      </c>
      <c r="F35" s="119" t="str">
        <f>IF(E35="NR/NA","",IF(E35&gt;3,"G",IF(E35&gt;2,"Y","R")))</f>
        <v>R</v>
      </c>
      <c r="G35" s="3">
        <f>IF(E35="NR/NA",0,E35)</f>
        <v>0</v>
      </c>
      <c r="H35" s="3">
        <f>IF(E35="NR/NA",5,E35)</f>
        <v>0</v>
      </c>
      <c r="I35" s="3">
        <f>IF(E35="NR/NA", 0,4)</f>
        <v>4</v>
      </c>
      <c r="J35" s="146">
        <f>IF(E35="NR/NA",5,E35)</f>
        <v>0</v>
      </c>
      <c r="K35" s="146">
        <v>20</v>
      </c>
      <c r="L35" s="146"/>
      <c r="M35" s="146"/>
      <c r="N35" s="146"/>
      <c r="O35" s="146"/>
    </row>
    <row r="36" spans="1:15" x14ac:dyDescent="0.3">
      <c r="A36" s="120"/>
      <c r="B36" s="2" t="s">
        <v>90</v>
      </c>
      <c r="C36" s="121">
        <f>IF(E36="NR/NA","NR/NA",COUNTIF(F32:F35,"R"))</f>
        <v>4</v>
      </c>
      <c r="D36" s="127" t="s">
        <v>91</v>
      </c>
      <c r="E36" s="128">
        <f>IF(H36=20,"NR/NA", SUM(G32:G35))</f>
        <v>0</v>
      </c>
      <c r="F36" s="124">
        <f>I36</f>
        <v>16</v>
      </c>
      <c r="G36" s="3">
        <f>SUM(G32:G35)</f>
        <v>0</v>
      </c>
      <c r="H36" s="3">
        <f>SUM(H32:H35)</f>
        <v>0</v>
      </c>
      <c r="I36" s="3">
        <f>SUM(I32:I35)</f>
        <v>16</v>
      </c>
      <c r="J36" s="146"/>
      <c r="K36" s="146"/>
      <c r="L36" s="146"/>
      <c r="M36" s="146"/>
      <c r="N36" s="146"/>
      <c r="O36" s="146"/>
    </row>
    <row r="37" spans="1:15" ht="15" thickBot="1" x14ac:dyDescent="0.35">
      <c r="A37" s="125"/>
      <c r="B37" s="200" t="s">
        <v>38</v>
      </c>
      <c r="C37" s="200"/>
      <c r="D37" s="201"/>
      <c r="E37" s="201"/>
      <c r="F37" s="202"/>
      <c r="J37" s="146"/>
      <c r="K37" s="146"/>
      <c r="L37" s="146"/>
      <c r="M37" s="146"/>
      <c r="N37" s="146"/>
      <c r="O37" s="146"/>
    </row>
    <row r="38" spans="1:15" ht="36" customHeight="1" thickBot="1" x14ac:dyDescent="0.35">
      <c r="A38" s="125">
        <v>26</v>
      </c>
      <c r="B38" s="114" t="s">
        <v>21</v>
      </c>
      <c r="C38" s="116" t="s">
        <v>167</v>
      </c>
      <c r="D38" s="106"/>
      <c r="E38" s="105">
        <v>0</v>
      </c>
      <c r="F38" s="119" t="str">
        <f t="shared" ref="F38:F54" si="10">IF(E38="NR/NA","",IF(E38&gt;3,"G",IF(E38&gt;2,"Y","R")))</f>
        <v>R</v>
      </c>
      <c r="G38" s="3">
        <f>IF(E38="NR/NA",0,E38)</f>
        <v>0</v>
      </c>
      <c r="H38" s="3">
        <f>IF(E38="NR/NA",5,E38)</f>
        <v>0</v>
      </c>
      <c r="I38" s="3">
        <f>IF(E38="NR/NA", 0,4)</f>
        <v>4</v>
      </c>
      <c r="J38" s="146">
        <f>IF(E38="NR/NA",5,E38)</f>
        <v>0</v>
      </c>
      <c r="K38" s="146">
        <v>5</v>
      </c>
      <c r="L38" s="146"/>
      <c r="M38" s="146"/>
      <c r="N38" s="146"/>
      <c r="O38" s="146"/>
    </row>
    <row r="39" spans="1:15" ht="36" customHeight="1" thickBot="1" x14ac:dyDescent="0.35">
      <c r="A39" s="125">
        <v>27</v>
      </c>
      <c r="B39" s="114" t="s">
        <v>22</v>
      </c>
      <c r="C39" s="116" t="s">
        <v>167</v>
      </c>
      <c r="D39" s="106"/>
      <c r="E39" s="105">
        <v>0</v>
      </c>
      <c r="F39" s="119" t="str">
        <f t="shared" si="10"/>
        <v>R</v>
      </c>
      <c r="G39" s="3">
        <f t="shared" ref="G39:G50" si="11">IF(E39="NR/NA",0,E39)</f>
        <v>0</v>
      </c>
      <c r="H39" s="3">
        <f t="shared" ref="H39:H50" si="12">IF(E39="NR/NA",5,E39)</f>
        <v>0</v>
      </c>
      <c r="I39" s="3">
        <f t="shared" ref="I39:I50" si="13">IF(E39="NR/NA", 0,4)</f>
        <v>4</v>
      </c>
      <c r="J39" s="146">
        <f t="shared" ref="J39:J50" si="14">IF(E39="NR/NA",5,E39)</f>
        <v>0</v>
      </c>
      <c r="K39" s="146">
        <v>10</v>
      </c>
      <c r="L39" s="146"/>
      <c r="M39" s="146"/>
      <c r="N39" s="146"/>
      <c r="O39" s="146"/>
    </row>
    <row r="40" spans="1:15" ht="36" customHeight="1" thickBot="1" x14ac:dyDescent="0.35">
      <c r="A40" s="125">
        <v>28</v>
      </c>
      <c r="B40" s="114" t="s">
        <v>23</v>
      </c>
      <c r="C40" s="116" t="s">
        <v>167</v>
      </c>
      <c r="D40" s="106"/>
      <c r="E40" s="105">
        <v>0</v>
      </c>
      <c r="F40" s="119" t="str">
        <f t="shared" si="10"/>
        <v>R</v>
      </c>
      <c r="G40" s="3">
        <f t="shared" si="11"/>
        <v>0</v>
      </c>
      <c r="H40" s="3">
        <f t="shared" si="12"/>
        <v>0</v>
      </c>
      <c r="I40" s="3">
        <f t="shared" si="13"/>
        <v>4</v>
      </c>
      <c r="J40" s="146">
        <f t="shared" si="14"/>
        <v>0</v>
      </c>
      <c r="K40" s="146">
        <v>15</v>
      </c>
      <c r="L40" s="146"/>
      <c r="M40" s="146"/>
      <c r="N40" s="146"/>
      <c r="O40" s="146"/>
    </row>
    <row r="41" spans="1:15" ht="36" customHeight="1" thickBot="1" x14ac:dyDescent="0.35">
      <c r="A41" s="125">
        <v>29</v>
      </c>
      <c r="B41" s="114" t="s">
        <v>25</v>
      </c>
      <c r="C41" s="116" t="s">
        <v>167</v>
      </c>
      <c r="D41" s="103"/>
      <c r="E41" s="105">
        <v>0</v>
      </c>
      <c r="F41" s="119" t="str">
        <f t="shared" si="10"/>
        <v>R</v>
      </c>
      <c r="G41" s="3">
        <f t="shared" si="11"/>
        <v>0</v>
      </c>
      <c r="H41" s="3">
        <f t="shared" si="12"/>
        <v>0</v>
      </c>
      <c r="I41" s="3">
        <f t="shared" si="13"/>
        <v>4</v>
      </c>
      <c r="J41" s="146">
        <f t="shared" si="14"/>
        <v>0</v>
      </c>
      <c r="K41" s="146">
        <v>20</v>
      </c>
      <c r="L41" s="146"/>
      <c r="M41" s="146"/>
      <c r="N41" s="146"/>
      <c r="O41" s="146"/>
    </row>
    <row r="42" spans="1:15" ht="36" customHeight="1" thickBot="1" x14ac:dyDescent="0.35">
      <c r="A42" s="125">
        <v>30</v>
      </c>
      <c r="B42" s="114" t="s">
        <v>26</v>
      </c>
      <c r="C42" s="116" t="s">
        <v>167</v>
      </c>
      <c r="D42" s="106"/>
      <c r="E42" s="105">
        <v>0</v>
      </c>
      <c r="F42" s="119" t="str">
        <f t="shared" si="10"/>
        <v>R</v>
      </c>
      <c r="G42" s="3">
        <f t="shared" si="11"/>
        <v>0</v>
      </c>
      <c r="H42" s="3">
        <f t="shared" si="12"/>
        <v>0</v>
      </c>
      <c r="I42" s="3">
        <f t="shared" si="13"/>
        <v>4</v>
      </c>
      <c r="J42" s="146">
        <f t="shared" si="14"/>
        <v>0</v>
      </c>
      <c r="K42" s="146">
        <v>25</v>
      </c>
      <c r="L42" s="146"/>
      <c r="M42" s="146"/>
      <c r="N42" s="146"/>
      <c r="O42" s="146"/>
    </row>
    <row r="43" spans="1:15" ht="36" customHeight="1" thickBot="1" x14ac:dyDescent="0.35">
      <c r="A43" s="125">
        <v>31</v>
      </c>
      <c r="B43" s="114" t="s">
        <v>24</v>
      </c>
      <c r="C43" s="116" t="s">
        <v>167</v>
      </c>
      <c r="D43" s="106"/>
      <c r="E43" s="105">
        <v>0</v>
      </c>
      <c r="F43" s="119" t="str">
        <f t="shared" si="10"/>
        <v>R</v>
      </c>
      <c r="G43" s="3">
        <f t="shared" si="11"/>
        <v>0</v>
      </c>
      <c r="H43" s="3">
        <f t="shared" si="12"/>
        <v>0</v>
      </c>
      <c r="I43" s="3">
        <f t="shared" si="13"/>
        <v>4</v>
      </c>
      <c r="J43" s="146">
        <f t="shared" si="14"/>
        <v>0</v>
      </c>
      <c r="K43" s="146">
        <v>30</v>
      </c>
      <c r="L43" s="146"/>
      <c r="M43" s="146"/>
      <c r="N43" s="146"/>
      <c r="O43" s="146"/>
    </row>
    <row r="44" spans="1:15" ht="36" customHeight="1" thickBot="1" x14ac:dyDescent="0.35">
      <c r="A44" s="125">
        <v>32</v>
      </c>
      <c r="B44" s="114" t="s">
        <v>27</v>
      </c>
      <c r="C44" s="116" t="s">
        <v>167</v>
      </c>
      <c r="D44" s="106"/>
      <c r="E44" s="105">
        <v>0</v>
      </c>
      <c r="F44" s="119" t="str">
        <f t="shared" si="10"/>
        <v>R</v>
      </c>
      <c r="G44" s="3">
        <f t="shared" si="11"/>
        <v>0</v>
      </c>
      <c r="H44" s="3">
        <f t="shared" si="12"/>
        <v>0</v>
      </c>
      <c r="I44" s="3">
        <f t="shared" si="13"/>
        <v>4</v>
      </c>
      <c r="J44" s="146">
        <f t="shared" si="14"/>
        <v>0</v>
      </c>
      <c r="K44" s="146">
        <v>35</v>
      </c>
      <c r="L44" s="146"/>
      <c r="M44" s="146"/>
      <c r="N44" s="146"/>
      <c r="O44" s="146"/>
    </row>
    <row r="45" spans="1:15" ht="36" customHeight="1" thickBot="1" x14ac:dyDescent="0.35">
      <c r="A45" s="125">
        <v>33</v>
      </c>
      <c r="B45" s="114" t="s">
        <v>28</v>
      </c>
      <c r="C45" s="116" t="s">
        <v>167</v>
      </c>
      <c r="D45" s="106"/>
      <c r="E45" s="105">
        <v>0</v>
      </c>
      <c r="F45" s="119" t="str">
        <f t="shared" si="10"/>
        <v>R</v>
      </c>
      <c r="G45" s="3">
        <f t="shared" si="11"/>
        <v>0</v>
      </c>
      <c r="H45" s="3">
        <f t="shared" si="12"/>
        <v>0</v>
      </c>
      <c r="I45" s="3">
        <f t="shared" si="13"/>
        <v>4</v>
      </c>
      <c r="J45" s="146">
        <f t="shared" si="14"/>
        <v>0</v>
      </c>
      <c r="K45" s="146">
        <v>40</v>
      </c>
      <c r="L45" s="146"/>
      <c r="M45" s="146"/>
      <c r="N45" s="146"/>
      <c r="O45" s="146"/>
    </row>
    <row r="46" spans="1:15" ht="36" customHeight="1" thickBot="1" x14ac:dyDescent="0.35">
      <c r="A46" s="125">
        <v>34</v>
      </c>
      <c r="B46" s="114" t="s">
        <v>29</v>
      </c>
      <c r="C46" s="116" t="s">
        <v>167</v>
      </c>
      <c r="D46" s="106"/>
      <c r="E46" s="105">
        <v>0</v>
      </c>
      <c r="F46" s="119" t="str">
        <f t="shared" si="10"/>
        <v>R</v>
      </c>
      <c r="G46" s="3">
        <f t="shared" si="11"/>
        <v>0</v>
      </c>
      <c r="H46" s="3">
        <f t="shared" si="12"/>
        <v>0</v>
      </c>
      <c r="I46" s="3">
        <f t="shared" si="13"/>
        <v>4</v>
      </c>
      <c r="J46" s="146">
        <f t="shared" si="14"/>
        <v>0</v>
      </c>
      <c r="K46" s="146">
        <v>45</v>
      </c>
      <c r="L46" s="146"/>
      <c r="M46" s="146"/>
      <c r="N46" s="146"/>
      <c r="O46" s="146"/>
    </row>
    <row r="47" spans="1:15" ht="36" customHeight="1" thickBot="1" x14ac:dyDescent="0.35">
      <c r="A47" s="125">
        <v>35</v>
      </c>
      <c r="B47" s="114" t="s">
        <v>108</v>
      </c>
      <c r="C47" s="138" t="s">
        <v>155</v>
      </c>
      <c r="D47" s="106"/>
      <c r="E47" s="105">
        <v>0</v>
      </c>
      <c r="F47" s="119" t="str">
        <f t="shared" si="10"/>
        <v>R</v>
      </c>
      <c r="G47" s="3">
        <f t="shared" si="11"/>
        <v>0</v>
      </c>
      <c r="H47" s="3">
        <f t="shared" si="12"/>
        <v>0</v>
      </c>
      <c r="I47" s="3">
        <f t="shared" si="13"/>
        <v>4</v>
      </c>
      <c r="J47" s="146">
        <f t="shared" si="14"/>
        <v>0</v>
      </c>
      <c r="K47" s="146">
        <v>50</v>
      </c>
      <c r="L47" s="146"/>
      <c r="M47" s="146"/>
      <c r="N47" s="146"/>
      <c r="O47" s="146"/>
    </row>
    <row r="48" spans="1:15" ht="36" customHeight="1" thickBot="1" x14ac:dyDescent="0.35">
      <c r="A48" s="125">
        <v>36</v>
      </c>
      <c r="B48" s="114" t="s">
        <v>30</v>
      </c>
      <c r="C48" s="138" t="s">
        <v>155</v>
      </c>
      <c r="D48" s="106"/>
      <c r="E48" s="105">
        <v>0</v>
      </c>
      <c r="F48" s="119" t="str">
        <f t="shared" si="10"/>
        <v>R</v>
      </c>
      <c r="G48" s="3">
        <f t="shared" si="11"/>
        <v>0</v>
      </c>
      <c r="H48" s="3">
        <f t="shared" si="12"/>
        <v>0</v>
      </c>
      <c r="I48" s="3">
        <f t="shared" si="13"/>
        <v>4</v>
      </c>
      <c r="J48" s="146">
        <f t="shared" si="14"/>
        <v>0</v>
      </c>
      <c r="K48" s="146">
        <v>55</v>
      </c>
      <c r="L48" s="146"/>
      <c r="M48" s="146"/>
      <c r="N48" s="146"/>
      <c r="O48" s="146"/>
    </row>
    <row r="49" spans="1:15" ht="36" customHeight="1" thickBot="1" x14ac:dyDescent="0.35">
      <c r="A49" s="125">
        <v>37</v>
      </c>
      <c r="B49" s="114" t="s">
        <v>31</v>
      </c>
      <c r="C49" s="138" t="s">
        <v>155</v>
      </c>
      <c r="D49" s="106"/>
      <c r="E49" s="105">
        <v>0</v>
      </c>
      <c r="F49" s="119" t="str">
        <f t="shared" si="10"/>
        <v>R</v>
      </c>
      <c r="G49" s="3">
        <f t="shared" si="11"/>
        <v>0</v>
      </c>
      <c r="H49" s="3">
        <f t="shared" si="12"/>
        <v>0</v>
      </c>
      <c r="I49" s="3">
        <f t="shared" si="13"/>
        <v>4</v>
      </c>
      <c r="J49" s="146">
        <f t="shared" si="14"/>
        <v>0</v>
      </c>
      <c r="K49" s="146">
        <v>60</v>
      </c>
      <c r="L49" s="146"/>
      <c r="M49" s="146"/>
      <c r="N49" s="146"/>
      <c r="O49" s="146"/>
    </row>
    <row r="50" spans="1:15" ht="36" customHeight="1" thickBot="1" x14ac:dyDescent="0.35">
      <c r="A50" s="125">
        <v>38</v>
      </c>
      <c r="B50" s="114" t="s">
        <v>35</v>
      </c>
      <c r="C50" s="139" t="s">
        <v>167</v>
      </c>
      <c r="D50" s="106"/>
      <c r="E50" s="105">
        <v>0</v>
      </c>
      <c r="F50" s="119" t="str">
        <f t="shared" si="10"/>
        <v>R</v>
      </c>
      <c r="G50" s="3">
        <f t="shared" si="11"/>
        <v>0</v>
      </c>
      <c r="H50" s="3">
        <f t="shared" si="12"/>
        <v>0</v>
      </c>
      <c r="I50" s="3">
        <f t="shared" si="13"/>
        <v>4</v>
      </c>
      <c r="J50" s="146">
        <f t="shared" si="14"/>
        <v>0</v>
      </c>
      <c r="K50" s="146">
        <v>65</v>
      </c>
      <c r="L50" s="146"/>
      <c r="M50" s="146"/>
      <c r="N50" s="146"/>
      <c r="O50" s="146"/>
    </row>
    <row r="51" spans="1:15" ht="13.5" customHeight="1" x14ac:dyDescent="0.3">
      <c r="A51" s="120"/>
      <c r="B51" s="2" t="s">
        <v>90</v>
      </c>
      <c r="C51" s="121">
        <f>IF(E51="NR/NA","NR/NA",COUNTIF(F38:F50,"R"))</f>
        <v>13</v>
      </c>
      <c r="D51" s="122" t="s">
        <v>91</v>
      </c>
      <c r="E51" s="126">
        <f>IF(H51=65, "NR/NA", SUM(G38:G50))</f>
        <v>0</v>
      </c>
      <c r="F51" s="124">
        <f>I51</f>
        <v>52</v>
      </c>
      <c r="G51" s="3">
        <f>SUM(G28:G50)</f>
        <v>0</v>
      </c>
      <c r="H51" s="3">
        <f>SUM(H28:H50)</f>
        <v>0</v>
      </c>
      <c r="I51" s="3">
        <f>SUM(I38:I50)</f>
        <v>52</v>
      </c>
      <c r="J51" s="146"/>
      <c r="K51" s="146"/>
      <c r="L51" s="146"/>
      <c r="M51" s="146"/>
      <c r="N51" s="146"/>
      <c r="O51" s="146"/>
    </row>
    <row r="52" spans="1:15" ht="14.25" customHeight="1" thickBot="1" x14ac:dyDescent="0.35">
      <c r="A52" s="125"/>
      <c r="B52" s="200" t="s">
        <v>39</v>
      </c>
      <c r="C52" s="200"/>
      <c r="D52" s="201"/>
      <c r="E52" s="201"/>
      <c r="F52" s="202"/>
      <c r="J52" s="146"/>
      <c r="K52" s="146"/>
      <c r="L52" s="146"/>
      <c r="M52" s="146"/>
      <c r="N52" s="146"/>
      <c r="O52" s="146"/>
    </row>
    <row r="53" spans="1:15" ht="36" customHeight="1" thickBot="1" x14ac:dyDescent="0.35">
      <c r="A53" s="125">
        <v>39</v>
      </c>
      <c r="B53" s="135" t="s">
        <v>19</v>
      </c>
      <c r="C53" s="116" t="s">
        <v>154</v>
      </c>
      <c r="D53" s="106"/>
      <c r="E53" s="105">
        <v>0</v>
      </c>
      <c r="F53" s="119" t="str">
        <f t="shared" si="10"/>
        <v>R</v>
      </c>
      <c r="G53" s="3">
        <f>IF(E53="NR/NA",0,E53)</f>
        <v>0</v>
      </c>
      <c r="H53" s="3">
        <f>IF(E53="NR/NA",5,E53)</f>
        <v>0</v>
      </c>
      <c r="I53" s="3">
        <f>IF(E53="NR/NA", 0,4)</f>
        <v>4</v>
      </c>
      <c r="J53" s="146">
        <f>IF(E53="NR/NA",5,E53)</f>
        <v>0</v>
      </c>
      <c r="K53" s="146">
        <v>5</v>
      </c>
      <c r="L53" s="146"/>
      <c r="M53" s="146"/>
      <c r="N53" s="146"/>
      <c r="O53" s="146"/>
    </row>
    <row r="54" spans="1:15" ht="36" customHeight="1" thickBot="1" x14ac:dyDescent="0.35">
      <c r="A54" s="125">
        <v>40</v>
      </c>
      <c r="B54" s="114" t="s">
        <v>20</v>
      </c>
      <c r="C54" s="116" t="s">
        <v>154</v>
      </c>
      <c r="D54" s="106"/>
      <c r="E54" s="105">
        <v>0</v>
      </c>
      <c r="F54" s="119" t="str">
        <f t="shared" si="10"/>
        <v>R</v>
      </c>
      <c r="G54" s="3">
        <f>IF(E54="NR/NA",0,E54)</f>
        <v>0</v>
      </c>
      <c r="H54" s="3">
        <f>IF(E54="NR/NA",5,E54)</f>
        <v>0</v>
      </c>
      <c r="I54" s="3">
        <f>IF(E54="NR/NA", 0,4)</f>
        <v>4</v>
      </c>
      <c r="J54" s="146">
        <f>IF(E54="NR/NA",5,E54)</f>
        <v>0</v>
      </c>
      <c r="K54" s="146">
        <v>10</v>
      </c>
      <c r="L54" s="146"/>
      <c r="M54" s="146"/>
      <c r="N54" s="146"/>
      <c r="O54" s="146"/>
    </row>
    <row r="55" spans="1:15" ht="25.2" thickBot="1" x14ac:dyDescent="0.35">
      <c r="A55" s="125">
        <v>41</v>
      </c>
      <c r="B55" s="135" t="s">
        <v>42</v>
      </c>
      <c r="C55" s="140" t="s">
        <v>168</v>
      </c>
      <c r="D55" s="106"/>
      <c r="E55" s="105">
        <v>0</v>
      </c>
      <c r="F55" s="119" t="str">
        <f t="shared" ref="F55:F60" si="15">IF(E55="NR/NA","",IF(E55&gt;3,"G",IF(E55&gt;2,"Y","R")))</f>
        <v>R</v>
      </c>
      <c r="G55" s="3">
        <f t="shared" ref="G55:G60" si="16">IF(E55="NR/NA",0,E55)</f>
        <v>0</v>
      </c>
      <c r="H55" s="3">
        <f t="shared" ref="H55:H60" si="17">IF(E55="NR/NA",5,E55)</f>
        <v>0</v>
      </c>
      <c r="I55" s="3">
        <f t="shared" ref="I55:I60" si="18">IF(E55="NR/NA", 0,4)</f>
        <v>4</v>
      </c>
      <c r="J55" s="146">
        <f t="shared" ref="J55:J60" si="19">IF(E55="NR/NA",5,E55)</f>
        <v>0</v>
      </c>
      <c r="K55" s="146">
        <v>15</v>
      </c>
      <c r="L55" s="146"/>
      <c r="M55" s="146"/>
      <c r="N55" s="146"/>
      <c r="O55" s="146"/>
    </row>
    <row r="56" spans="1:15" ht="36" customHeight="1" thickBot="1" x14ac:dyDescent="0.35">
      <c r="A56" s="125">
        <v>42</v>
      </c>
      <c r="B56" s="114" t="s">
        <v>41</v>
      </c>
      <c r="C56" s="116"/>
      <c r="D56" s="106"/>
      <c r="E56" s="105">
        <v>0</v>
      </c>
      <c r="F56" s="119" t="str">
        <f t="shared" si="15"/>
        <v>R</v>
      </c>
      <c r="G56" s="3">
        <f t="shared" si="16"/>
        <v>0</v>
      </c>
      <c r="H56" s="3">
        <f t="shared" si="17"/>
        <v>0</v>
      </c>
      <c r="I56" s="3">
        <f t="shared" si="18"/>
        <v>4</v>
      </c>
      <c r="J56" s="146">
        <f t="shared" si="19"/>
        <v>0</v>
      </c>
      <c r="K56" s="146">
        <v>20</v>
      </c>
      <c r="L56" s="146"/>
      <c r="M56" s="146"/>
      <c r="N56" s="146"/>
      <c r="O56" s="146"/>
    </row>
    <row r="57" spans="1:15" ht="36" customHeight="1" thickBot="1" x14ac:dyDescent="0.35">
      <c r="A57" s="125">
        <v>43</v>
      </c>
      <c r="B57" s="137" t="s">
        <v>109</v>
      </c>
      <c r="C57" s="116" t="s">
        <v>169</v>
      </c>
      <c r="D57" s="106"/>
      <c r="E57" s="105">
        <v>0</v>
      </c>
      <c r="F57" s="119" t="str">
        <f t="shared" si="15"/>
        <v>R</v>
      </c>
      <c r="G57" s="3">
        <f t="shared" si="16"/>
        <v>0</v>
      </c>
      <c r="H57" s="3">
        <f t="shared" si="17"/>
        <v>0</v>
      </c>
      <c r="I57" s="3">
        <f t="shared" si="18"/>
        <v>4</v>
      </c>
      <c r="J57" s="146">
        <f t="shared" si="19"/>
        <v>0</v>
      </c>
      <c r="K57" s="146">
        <v>25</v>
      </c>
      <c r="L57" s="146"/>
      <c r="M57" s="146"/>
      <c r="N57" s="146"/>
      <c r="O57" s="146"/>
    </row>
    <row r="58" spans="1:15" ht="37.200000000000003" thickBot="1" x14ac:dyDescent="0.35">
      <c r="A58" s="125">
        <v>44</v>
      </c>
      <c r="B58" s="114" t="s">
        <v>43</v>
      </c>
      <c r="C58" s="116" t="s">
        <v>170</v>
      </c>
      <c r="D58" s="106"/>
      <c r="E58" s="105">
        <v>0</v>
      </c>
      <c r="F58" s="119" t="str">
        <f t="shared" si="15"/>
        <v>R</v>
      </c>
      <c r="G58" s="3">
        <f t="shared" si="16"/>
        <v>0</v>
      </c>
      <c r="H58" s="3">
        <f t="shared" si="17"/>
        <v>0</v>
      </c>
      <c r="I58" s="3">
        <f t="shared" si="18"/>
        <v>4</v>
      </c>
      <c r="J58" s="146">
        <f t="shared" si="19"/>
        <v>0</v>
      </c>
      <c r="K58" s="146">
        <v>30</v>
      </c>
      <c r="L58" s="146"/>
      <c r="M58" s="146"/>
      <c r="N58" s="146"/>
      <c r="O58" s="146"/>
    </row>
    <row r="59" spans="1:15" ht="36" customHeight="1" thickBot="1" x14ac:dyDescent="0.35">
      <c r="A59" s="125">
        <v>45</v>
      </c>
      <c r="B59" s="114" t="s">
        <v>44</v>
      </c>
      <c r="C59" s="116" t="s">
        <v>170</v>
      </c>
      <c r="D59" s="106"/>
      <c r="E59" s="105">
        <v>0</v>
      </c>
      <c r="F59" s="119" t="str">
        <f t="shared" si="15"/>
        <v>R</v>
      </c>
      <c r="G59" s="3">
        <f t="shared" si="16"/>
        <v>0</v>
      </c>
      <c r="H59" s="3">
        <f t="shared" si="17"/>
        <v>0</v>
      </c>
      <c r="I59" s="3">
        <f t="shared" si="18"/>
        <v>4</v>
      </c>
      <c r="J59" s="146">
        <f t="shared" si="19"/>
        <v>0</v>
      </c>
      <c r="K59" s="146">
        <v>35</v>
      </c>
      <c r="L59" s="146"/>
      <c r="M59" s="146"/>
      <c r="N59" s="146"/>
      <c r="O59" s="146"/>
    </row>
    <row r="60" spans="1:15" ht="38.25" customHeight="1" thickBot="1" x14ac:dyDescent="0.35">
      <c r="A60" s="125">
        <v>46</v>
      </c>
      <c r="B60" s="114" t="s">
        <v>111</v>
      </c>
      <c r="C60" s="116"/>
      <c r="D60" s="106"/>
      <c r="E60" s="105">
        <v>0</v>
      </c>
      <c r="F60" s="119" t="str">
        <f t="shared" si="15"/>
        <v>R</v>
      </c>
      <c r="G60" s="3">
        <f t="shared" si="16"/>
        <v>0</v>
      </c>
      <c r="H60" s="3">
        <f t="shared" si="17"/>
        <v>0</v>
      </c>
      <c r="I60" s="3">
        <f t="shared" si="18"/>
        <v>4</v>
      </c>
      <c r="J60" s="146">
        <f t="shared" si="19"/>
        <v>0</v>
      </c>
      <c r="K60" s="146">
        <v>40</v>
      </c>
      <c r="L60" s="146"/>
      <c r="M60" s="146"/>
      <c r="N60" s="146"/>
      <c r="O60" s="146"/>
    </row>
    <row r="61" spans="1:15" ht="25.2" thickBot="1" x14ac:dyDescent="0.35">
      <c r="A61" s="125">
        <v>47</v>
      </c>
      <c r="B61" s="114" t="s">
        <v>32</v>
      </c>
      <c r="C61" s="116" t="s">
        <v>171</v>
      </c>
      <c r="D61" s="106"/>
      <c r="E61" s="105">
        <v>0</v>
      </c>
      <c r="F61" s="119" t="str">
        <f t="shared" ref="F61:F73" si="20">IF(E61="NR/NA","",IF(E61&gt;3,"G",IF(E61&gt;2,"Y","R")))</f>
        <v>R</v>
      </c>
      <c r="G61" s="3">
        <f t="shared" ref="G61:G73" si="21">IF(E61="NR/NA",0,E61)</f>
        <v>0</v>
      </c>
      <c r="H61" s="3">
        <f t="shared" ref="H61:H73" si="22">IF(E61="NR/NA",5,E61)</f>
        <v>0</v>
      </c>
      <c r="I61" s="3">
        <f t="shared" ref="I61:I73" si="23">IF(E61="NR/NA", 0,4)</f>
        <v>4</v>
      </c>
      <c r="J61" s="146">
        <f t="shared" ref="J61:J73" si="24">IF(E61="NR/NA",5,E61)</f>
        <v>0</v>
      </c>
      <c r="K61" s="146">
        <v>45</v>
      </c>
      <c r="L61" s="146"/>
      <c r="M61" s="146"/>
      <c r="N61" s="146"/>
      <c r="O61" s="146"/>
    </row>
    <row r="62" spans="1:15" ht="15" thickBot="1" x14ac:dyDescent="0.35">
      <c r="A62" s="125">
        <v>48</v>
      </c>
      <c r="B62" s="114" t="s">
        <v>33</v>
      </c>
      <c r="C62" s="116" t="s">
        <v>171</v>
      </c>
      <c r="D62" s="106"/>
      <c r="E62" s="105">
        <v>0</v>
      </c>
      <c r="F62" s="119" t="str">
        <f t="shared" si="20"/>
        <v>R</v>
      </c>
      <c r="G62" s="3">
        <f t="shared" si="21"/>
        <v>0</v>
      </c>
      <c r="H62" s="3">
        <f t="shared" si="22"/>
        <v>0</v>
      </c>
      <c r="I62" s="3">
        <f t="shared" si="23"/>
        <v>4</v>
      </c>
      <c r="J62" s="146">
        <f t="shared" si="24"/>
        <v>0</v>
      </c>
      <c r="K62" s="146">
        <v>50</v>
      </c>
      <c r="L62" s="146"/>
      <c r="M62" s="146"/>
      <c r="N62" s="146"/>
      <c r="O62" s="146"/>
    </row>
    <row r="63" spans="1:15" ht="39.75" customHeight="1" thickBot="1" x14ac:dyDescent="0.35">
      <c r="A63" s="125">
        <v>49</v>
      </c>
      <c r="B63" s="114" t="s">
        <v>34</v>
      </c>
      <c r="C63" s="116" t="s">
        <v>171</v>
      </c>
      <c r="D63" s="106"/>
      <c r="E63" s="105">
        <v>0</v>
      </c>
      <c r="F63" s="119" t="str">
        <f t="shared" si="20"/>
        <v>R</v>
      </c>
      <c r="G63" s="3">
        <f t="shared" si="21"/>
        <v>0</v>
      </c>
      <c r="H63" s="3">
        <f t="shared" si="22"/>
        <v>0</v>
      </c>
      <c r="I63" s="3">
        <f t="shared" si="23"/>
        <v>4</v>
      </c>
      <c r="J63" s="146">
        <f t="shared" si="24"/>
        <v>0</v>
      </c>
      <c r="K63" s="146">
        <v>55</v>
      </c>
      <c r="L63" s="146"/>
      <c r="M63" s="146"/>
      <c r="N63" s="146"/>
      <c r="O63" s="146"/>
    </row>
    <row r="64" spans="1:15" ht="39.75" customHeight="1" thickBot="1" x14ac:dyDescent="0.35">
      <c r="A64" s="125">
        <v>50</v>
      </c>
      <c r="B64" s="114" t="s">
        <v>46</v>
      </c>
      <c r="C64" s="116" t="s">
        <v>172</v>
      </c>
      <c r="D64" s="106"/>
      <c r="E64" s="105">
        <v>0</v>
      </c>
      <c r="F64" s="119" t="str">
        <f t="shared" si="20"/>
        <v>R</v>
      </c>
      <c r="G64" s="3">
        <f t="shared" si="21"/>
        <v>0</v>
      </c>
      <c r="H64" s="3">
        <f t="shared" si="22"/>
        <v>0</v>
      </c>
      <c r="I64" s="3">
        <f t="shared" si="23"/>
        <v>4</v>
      </c>
      <c r="J64" s="146">
        <f t="shared" si="24"/>
        <v>0</v>
      </c>
      <c r="K64" s="146">
        <v>60</v>
      </c>
      <c r="L64" s="146"/>
      <c r="M64" s="146"/>
      <c r="N64" s="146"/>
      <c r="O64" s="146"/>
    </row>
    <row r="65" spans="1:15" ht="39.75" customHeight="1" thickBot="1" x14ac:dyDescent="0.35">
      <c r="A65" s="125">
        <v>51</v>
      </c>
      <c r="B65" s="114" t="s">
        <v>47</v>
      </c>
      <c r="C65" s="116" t="s">
        <v>173</v>
      </c>
      <c r="D65" s="106"/>
      <c r="E65" s="105">
        <v>0</v>
      </c>
      <c r="F65" s="119" t="str">
        <f t="shared" si="20"/>
        <v>R</v>
      </c>
      <c r="G65" s="3">
        <f t="shared" si="21"/>
        <v>0</v>
      </c>
      <c r="H65" s="3">
        <f t="shared" si="22"/>
        <v>0</v>
      </c>
      <c r="I65" s="3">
        <f t="shared" si="23"/>
        <v>4</v>
      </c>
      <c r="J65" s="146">
        <f t="shared" si="24"/>
        <v>0</v>
      </c>
      <c r="K65" s="146">
        <v>65</v>
      </c>
      <c r="L65" s="146"/>
      <c r="M65" s="146"/>
      <c r="N65" s="146"/>
      <c r="O65" s="146"/>
    </row>
    <row r="66" spans="1:15" ht="36" customHeight="1" thickBot="1" x14ac:dyDescent="0.35">
      <c r="A66" s="125">
        <v>52</v>
      </c>
      <c r="B66" s="136" t="s">
        <v>48</v>
      </c>
      <c r="C66" s="116" t="s">
        <v>173</v>
      </c>
      <c r="D66" s="107"/>
      <c r="E66" s="105">
        <v>0</v>
      </c>
      <c r="F66" s="119" t="str">
        <f t="shared" si="20"/>
        <v>R</v>
      </c>
      <c r="G66" s="3">
        <f t="shared" si="21"/>
        <v>0</v>
      </c>
      <c r="H66" s="3">
        <f t="shared" si="22"/>
        <v>0</v>
      </c>
      <c r="I66" s="3">
        <f t="shared" si="23"/>
        <v>4</v>
      </c>
      <c r="J66" s="146">
        <f t="shared" si="24"/>
        <v>0</v>
      </c>
      <c r="K66" s="146">
        <v>70</v>
      </c>
      <c r="L66" s="146"/>
      <c r="M66" s="146"/>
      <c r="N66" s="146"/>
      <c r="O66" s="146"/>
    </row>
    <row r="67" spans="1:15" ht="36" customHeight="1" thickBot="1" x14ac:dyDescent="0.35">
      <c r="A67" s="125">
        <v>53</v>
      </c>
      <c r="B67" s="114" t="s">
        <v>40</v>
      </c>
      <c r="C67" s="118" t="s">
        <v>168</v>
      </c>
      <c r="D67" s="107"/>
      <c r="E67" s="105">
        <v>0</v>
      </c>
      <c r="F67" s="119" t="str">
        <f t="shared" si="20"/>
        <v>R</v>
      </c>
      <c r="G67" s="3">
        <f t="shared" si="21"/>
        <v>0</v>
      </c>
      <c r="H67" s="3">
        <f t="shared" si="22"/>
        <v>0</v>
      </c>
      <c r="I67" s="3">
        <f t="shared" si="23"/>
        <v>4</v>
      </c>
      <c r="J67" s="146">
        <f t="shared" si="24"/>
        <v>0</v>
      </c>
      <c r="K67" s="146">
        <v>75</v>
      </c>
      <c r="L67" s="146"/>
      <c r="M67" s="146"/>
      <c r="N67" s="146"/>
      <c r="O67" s="146"/>
    </row>
    <row r="68" spans="1:15" ht="36" customHeight="1" thickBot="1" x14ac:dyDescent="0.35">
      <c r="A68" s="125">
        <v>54</v>
      </c>
      <c r="B68" s="114" t="s">
        <v>110</v>
      </c>
      <c r="C68" s="118"/>
      <c r="D68" s="107"/>
      <c r="E68" s="105">
        <v>0</v>
      </c>
      <c r="F68" s="119" t="str">
        <f t="shared" si="20"/>
        <v>R</v>
      </c>
      <c r="G68" s="3">
        <f t="shared" si="21"/>
        <v>0</v>
      </c>
      <c r="H68" s="3">
        <f t="shared" si="22"/>
        <v>0</v>
      </c>
      <c r="I68" s="3">
        <f t="shared" si="23"/>
        <v>4</v>
      </c>
      <c r="J68" s="146">
        <f t="shared" si="24"/>
        <v>0</v>
      </c>
      <c r="K68" s="146">
        <v>80</v>
      </c>
      <c r="L68" s="146"/>
      <c r="M68" s="146"/>
      <c r="N68" s="146"/>
      <c r="O68" s="146"/>
    </row>
    <row r="69" spans="1:15" ht="36" customHeight="1" thickBot="1" x14ac:dyDescent="0.35">
      <c r="A69" s="125">
        <v>55</v>
      </c>
      <c r="B69" s="114" t="s">
        <v>45</v>
      </c>
      <c r="C69" s="118" t="s">
        <v>167</v>
      </c>
      <c r="D69" s="107"/>
      <c r="E69" s="105">
        <v>0</v>
      </c>
      <c r="F69" s="119" t="str">
        <f t="shared" si="20"/>
        <v>R</v>
      </c>
      <c r="G69" s="3">
        <f t="shared" si="21"/>
        <v>0</v>
      </c>
      <c r="H69" s="3">
        <f t="shared" si="22"/>
        <v>0</v>
      </c>
      <c r="I69" s="3">
        <f t="shared" si="23"/>
        <v>4</v>
      </c>
      <c r="J69" s="146">
        <f t="shared" si="24"/>
        <v>0</v>
      </c>
      <c r="K69" s="146">
        <v>85</v>
      </c>
      <c r="L69" s="146"/>
      <c r="M69" s="146"/>
      <c r="N69" s="146"/>
      <c r="O69" s="146"/>
    </row>
    <row r="70" spans="1:15" ht="38.25" customHeight="1" thickBot="1" x14ac:dyDescent="0.35">
      <c r="A70" s="125">
        <v>56</v>
      </c>
      <c r="B70" s="136" t="s">
        <v>49</v>
      </c>
      <c r="C70" s="118" t="s">
        <v>176</v>
      </c>
      <c r="D70" s="107"/>
      <c r="E70" s="105">
        <v>0</v>
      </c>
      <c r="F70" s="119" t="str">
        <f t="shared" si="20"/>
        <v>R</v>
      </c>
      <c r="G70" s="3">
        <f t="shared" si="21"/>
        <v>0</v>
      </c>
      <c r="H70" s="3">
        <f t="shared" si="22"/>
        <v>0</v>
      </c>
      <c r="I70" s="3">
        <f t="shared" si="23"/>
        <v>4</v>
      </c>
      <c r="J70" s="146">
        <f t="shared" si="24"/>
        <v>0</v>
      </c>
      <c r="K70" s="146">
        <v>90</v>
      </c>
      <c r="L70" s="146"/>
      <c r="M70" s="146"/>
      <c r="N70" s="146"/>
      <c r="O70" s="146"/>
    </row>
    <row r="71" spans="1:15" ht="15" thickBot="1" x14ac:dyDescent="0.35">
      <c r="A71" s="125">
        <v>57</v>
      </c>
      <c r="B71" s="136" t="s">
        <v>113</v>
      </c>
      <c r="C71" s="118" t="s">
        <v>174</v>
      </c>
      <c r="D71" s="107"/>
      <c r="E71" s="105">
        <v>0</v>
      </c>
      <c r="F71" s="119" t="str">
        <f t="shared" si="20"/>
        <v>R</v>
      </c>
      <c r="G71" s="3">
        <f t="shared" si="21"/>
        <v>0</v>
      </c>
      <c r="H71" s="3">
        <f t="shared" si="22"/>
        <v>0</v>
      </c>
      <c r="I71" s="3">
        <f t="shared" si="23"/>
        <v>4</v>
      </c>
      <c r="J71" s="146">
        <f t="shared" si="24"/>
        <v>0</v>
      </c>
      <c r="K71" s="146">
        <v>95</v>
      </c>
      <c r="L71" s="146"/>
      <c r="M71" s="146"/>
      <c r="N71" s="146"/>
      <c r="O71" s="146"/>
    </row>
    <row r="72" spans="1:15" ht="25.2" thickBot="1" x14ac:dyDescent="0.35">
      <c r="A72" s="125">
        <v>58</v>
      </c>
      <c r="B72" s="137" t="s">
        <v>114</v>
      </c>
      <c r="C72" s="141" t="s">
        <v>175</v>
      </c>
      <c r="D72" s="110"/>
      <c r="E72" s="105">
        <v>0</v>
      </c>
      <c r="F72" s="119" t="str">
        <f t="shared" si="20"/>
        <v>R</v>
      </c>
      <c r="G72" s="3">
        <f t="shared" si="21"/>
        <v>0</v>
      </c>
      <c r="H72" s="3">
        <f t="shared" si="22"/>
        <v>0</v>
      </c>
      <c r="I72" s="3">
        <f t="shared" si="23"/>
        <v>4</v>
      </c>
      <c r="J72" s="146">
        <f t="shared" si="24"/>
        <v>0</v>
      </c>
      <c r="K72" s="146">
        <v>100</v>
      </c>
      <c r="L72" s="146"/>
      <c r="M72" s="146"/>
      <c r="N72" s="146"/>
      <c r="O72" s="146"/>
    </row>
    <row r="73" spans="1:15" ht="15" thickBot="1" x14ac:dyDescent="0.35">
      <c r="A73" s="125">
        <v>59</v>
      </c>
      <c r="B73" s="114" t="s">
        <v>160</v>
      </c>
      <c r="C73" s="142"/>
      <c r="D73" s="108"/>
      <c r="E73" s="105">
        <v>0</v>
      </c>
      <c r="F73" s="119" t="str">
        <f t="shared" si="20"/>
        <v>R</v>
      </c>
      <c r="G73" s="3">
        <f t="shared" si="21"/>
        <v>0</v>
      </c>
      <c r="H73" s="3">
        <f t="shared" si="22"/>
        <v>0</v>
      </c>
      <c r="I73" s="3">
        <f t="shared" si="23"/>
        <v>4</v>
      </c>
      <c r="J73" s="146">
        <f t="shared" si="24"/>
        <v>0</v>
      </c>
      <c r="K73" s="146">
        <v>105</v>
      </c>
      <c r="L73" s="146"/>
      <c r="M73" s="146"/>
      <c r="N73" s="146"/>
      <c r="O73" s="146"/>
    </row>
    <row r="74" spans="1:15" x14ac:dyDescent="0.3">
      <c r="A74" s="129"/>
      <c r="B74" s="1" t="s">
        <v>90</v>
      </c>
      <c r="C74" s="130">
        <f>IF(E74="NR/NA","NR/NA",COUNTIF(F53:F73,"R"))</f>
        <v>21</v>
      </c>
      <c r="D74" s="122" t="s">
        <v>91</v>
      </c>
      <c r="E74" s="131">
        <f>IF(H74=105,"NR/NA", SUM(G53:G73))</f>
        <v>0</v>
      </c>
      <c r="F74" s="132">
        <f>I74</f>
        <v>84</v>
      </c>
      <c r="G74" s="3">
        <f>SUM(G53:G72)</f>
        <v>0</v>
      </c>
      <c r="H74" s="3">
        <f>SUM(H53:H72)</f>
        <v>0</v>
      </c>
      <c r="I74" s="3">
        <f>SUM(I53:I73)</f>
        <v>84</v>
      </c>
      <c r="J74" s="146"/>
      <c r="K74" s="146"/>
      <c r="L74" s="146"/>
      <c r="M74" s="146"/>
      <c r="N74" s="146"/>
      <c r="O74" s="146"/>
    </row>
    <row r="75" spans="1:15" ht="14.25" customHeight="1" x14ac:dyDescent="0.3">
      <c r="A75" s="5"/>
      <c r="L75" s="146"/>
      <c r="M75" s="146"/>
      <c r="N75" s="146"/>
      <c r="O75" s="146"/>
    </row>
    <row r="76" spans="1:15" ht="36" customHeight="1" x14ac:dyDescent="0.3">
      <c r="A76" s="5"/>
      <c r="K76" s="146"/>
      <c r="L76" s="146"/>
      <c r="M76" s="146"/>
      <c r="N76" s="146"/>
      <c r="O76" s="146"/>
    </row>
    <row r="77" spans="1:15" ht="36" customHeight="1" x14ac:dyDescent="0.3">
      <c r="A77" s="5"/>
      <c r="B77" s="5"/>
      <c r="C77" s="5"/>
      <c r="D77" s="5"/>
      <c r="E77" s="5"/>
      <c r="F77" s="5"/>
      <c r="K77" s="146"/>
      <c r="L77" s="146"/>
      <c r="M77" s="146"/>
      <c r="N77" s="146"/>
      <c r="O77" s="146"/>
    </row>
    <row r="78" spans="1:15" ht="36" customHeight="1" x14ac:dyDescent="0.3">
      <c r="A78" s="147"/>
      <c r="B78" s="5"/>
      <c r="C78" s="148" t="s">
        <v>97</v>
      </c>
      <c r="D78" s="5"/>
      <c r="E78" s="5"/>
      <c r="F78" s="5"/>
      <c r="K78" s="146"/>
      <c r="L78" s="146"/>
      <c r="M78" s="146"/>
      <c r="N78" s="146"/>
      <c r="O78" s="146"/>
    </row>
    <row r="79" spans="1:15" ht="36" customHeight="1" x14ac:dyDescent="0.3">
      <c r="A79" s="147"/>
      <c r="B79" s="149">
        <v>0</v>
      </c>
      <c r="C79" s="207" t="s">
        <v>98</v>
      </c>
      <c r="D79" s="208"/>
      <c r="E79" s="208"/>
      <c r="F79" s="209"/>
      <c r="G79" s="63"/>
      <c r="H79" s="63"/>
      <c r="I79" s="63"/>
      <c r="K79" s="146"/>
      <c r="L79" s="146"/>
      <c r="M79" s="146"/>
      <c r="N79" s="146"/>
      <c r="O79" s="146"/>
    </row>
    <row r="80" spans="1:15" ht="36" customHeight="1" x14ac:dyDescent="0.3">
      <c r="A80" s="147"/>
      <c r="B80" s="149">
        <v>1</v>
      </c>
      <c r="C80" s="207" t="s">
        <v>99</v>
      </c>
      <c r="D80" s="208"/>
      <c r="E80" s="208"/>
      <c r="F80" s="209"/>
      <c r="G80" s="63"/>
      <c r="H80" s="63"/>
      <c r="I80" s="63"/>
      <c r="K80" s="150"/>
      <c r="L80" s="150"/>
      <c r="M80" s="150"/>
      <c r="N80" s="150"/>
      <c r="O80" s="146"/>
    </row>
    <row r="81" spans="1:15" ht="36" customHeight="1" x14ac:dyDescent="0.3">
      <c r="A81" s="147"/>
      <c r="B81" s="149">
        <v>2</v>
      </c>
      <c r="C81" s="207" t="s">
        <v>100</v>
      </c>
      <c r="D81" s="208"/>
      <c r="E81" s="208"/>
      <c r="F81" s="209"/>
      <c r="G81" s="63"/>
      <c r="H81" s="63"/>
      <c r="I81" s="63"/>
      <c r="K81" s="150"/>
      <c r="L81" s="150"/>
      <c r="M81" s="150"/>
      <c r="N81" s="150"/>
      <c r="O81" s="146"/>
    </row>
    <row r="82" spans="1:15" ht="36" customHeight="1" x14ac:dyDescent="0.3">
      <c r="A82" s="147"/>
      <c r="B82" s="151">
        <v>3</v>
      </c>
      <c r="C82" s="207" t="s">
        <v>101</v>
      </c>
      <c r="D82" s="208"/>
      <c r="E82" s="208"/>
      <c r="F82" s="209"/>
      <c r="G82" s="152"/>
      <c r="H82" s="152"/>
      <c r="I82" s="152"/>
      <c r="K82" s="150"/>
      <c r="L82" s="150"/>
      <c r="M82" s="150"/>
      <c r="N82" s="150"/>
      <c r="O82" s="146"/>
    </row>
    <row r="83" spans="1:15" ht="36" customHeight="1" x14ac:dyDescent="0.3">
      <c r="A83" s="147"/>
      <c r="B83" s="153">
        <v>4</v>
      </c>
      <c r="C83" s="210" t="s">
        <v>83</v>
      </c>
      <c r="D83" s="211"/>
      <c r="E83" s="211"/>
      <c r="F83" s="212"/>
      <c r="G83" s="152"/>
      <c r="H83" s="152"/>
      <c r="I83" s="152"/>
      <c r="K83" s="146"/>
      <c r="L83" s="146"/>
      <c r="M83" s="146"/>
      <c r="N83" s="146"/>
      <c r="O83" s="146"/>
    </row>
    <row r="84" spans="1:15" ht="36" customHeight="1" x14ac:dyDescent="0.3">
      <c r="A84" s="147"/>
      <c r="B84" s="154" t="s">
        <v>84</v>
      </c>
      <c r="C84" s="152" t="s">
        <v>102</v>
      </c>
      <c r="D84" s="152"/>
      <c r="E84" s="152"/>
      <c r="F84" s="152"/>
      <c r="G84" s="152"/>
      <c r="H84" s="152"/>
      <c r="I84" s="152"/>
      <c r="K84" s="146"/>
      <c r="L84" s="146"/>
      <c r="M84" s="146"/>
      <c r="N84" s="146"/>
      <c r="O84" s="146"/>
    </row>
    <row r="85" spans="1:15" ht="15.75" customHeight="1" x14ac:dyDescent="0.3">
      <c r="A85" s="147"/>
      <c r="B85" s="199" t="s">
        <v>103</v>
      </c>
      <c r="C85" s="199"/>
      <c r="D85" s="199"/>
      <c r="E85" s="199"/>
      <c r="F85" s="199"/>
      <c r="M85" s="146"/>
      <c r="N85" s="146"/>
      <c r="O85" s="146"/>
    </row>
    <row r="86" spans="1:15" x14ac:dyDescent="0.3">
      <c r="A86" s="147"/>
      <c r="B86" s="199"/>
      <c r="C86" s="199"/>
      <c r="D86" s="199"/>
      <c r="E86" s="199"/>
      <c r="F86" s="199"/>
      <c r="J86" s="146"/>
      <c r="K86" s="146"/>
      <c r="L86" s="146"/>
      <c r="M86" s="146"/>
      <c r="N86" s="146"/>
      <c r="O86" s="146"/>
    </row>
    <row r="87" spans="1:15" ht="15.6" x14ac:dyDescent="0.3">
      <c r="A87" s="147"/>
      <c r="B87" s="155" t="s">
        <v>104</v>
      </c>
      <c r="C87" s="62"/>
      <c r="D87" s="62"/>
      <c r="E87" s="62"/>
      <c r="F87" s="62"/>
      <c r="G87" s="5"/>
      <c r="H87" s="5"/>
      <c r="J87" s="146"/>
      <c r="K87" s="146"/>
      <c r="L87" s="146"/>
      <c r="M87" s="146"/>
      <c r="N87" s="146"/>
      <c r="O87" s="146"/>
    </row>
    <row r="88" spans="1:15" ht="15" x14ac:dyDescent="0.3">
      <c r="A88" s="147"/>
      <c r="B88" s="73"/>
      <c r="C88" s="74"/>
      <c r="D88" s="74"/>
      <c r="E88" s="74"/>
      <c r="F88" s="75"/>
      <c r="G88" s="5"/>
      <c r="H88" s="5"/>
      <c r="J88" s="146"/>
      <c r="K88" s="146"/>
      <c r="L88" s="146"/>
      <c r="M88" s="146"/>
      <c r="N88" s="146"/>
      <c r="O88" s="146"/>
    </row>
    <row r="89" spans="1:15" ht="15" x14ac:dyDescent="0.3">
      <c r="A89" s="147"/>
      <c r="B89" s="76"/>
      <c r="C89" s="77"/>
      <c r="D89" s="77"/>
      <c r="E89" s="77"/>
      <c r="F89" s="78"/>
      <c r="G89" s="5"/>
      <c r="H89" s="5"/>
      <c r="J89" s="146"/>
      <c r="K89" s="146"/>
      <c r="L89" s="146"/>
      <c r="M89" s="146"/>
      <c r="N89" s="146"/>
      <c r="O89" s="146"/>
    </row>
    <row r="90" spans="1:15" ht="15" x14ac:dyDescent="0.3">
      <c r="A90" s="147"/>
      <c r="B90" s="76"/>
      <c r="C90" s="77"/>
      <c r="D90" s="77"/>
      <c r="E90" s="77"/>
      <c r="F90" s="78"/>
      <c r="G90" s="5"/>
      <c r="H90" s="5"/>
      <c r="J90" s="146"/>
      <c r="K90" s="146"/>
      <c r="L90" s="146"/>
      <c r="M90" s="146"/>
      <c r="N90" s="146"/>
      <c r="O90" s="146"/>
    </row>
    <row r="91" spans="1:15" ht="15" x14ac:dyDescent="0.3">
      <c r="A91" s="147"/>
      <c r="B91" s="76"/>
      <c r="C91" s="77"/>
      <c r="D91" s="77"/>
      <c r="E91" s="77"/>
      <c r="F91" s="78"/>
      <c r="G91" s="5"/>
      <c r="H91" s="5"/>
      <c r="J91" s="146"/>
      <c r="K91" s="146"/>
      <c r="L91" s="146"/>
      <c r="M91" s="146"/>
      <c r="N91" s="146"/>
      <c r="O91" s="146"/>
    </row>
    <row r="92" spans="1:15" ht="16.5" customHeight="1" x14ac:dyDescent="0.3">
      <c r="A92" s="147"/>
      <c r="B92" s="76"/>
      <c r="C92" s="77"/>
      <c r="D92" s="77"/>
      <c r="E92" s="77"/>
      <c r="F92" s="78"/>
      <c r="G92" s="5"/>
      <c r="H92" s="5"/>
      <c r="J92" s="146"/>
      <c r="K92" s="146"/>
      <c r="L92" s="146"/>
      <c r="M92" s="146"/>
      <c r="N92" s="146"/>
      <c r="O92" s="146"/>
    </row>
    <row r="93" spans="1:15" ht="15.75" customHeight="1" x14ac:dyDescent="0.3">
      <c r="A93" s="147"/>
      <c r="B93" s="76"/>
      <c r="C93" s="77"/>
      <c r="D93" s="77"/>
      <c r="E93" s="77"/>
      <c r="F93" s="78"/>
      <c r="G93" s="5"/>
      <c r="H93" s="5"/>
      <c r="J93" s="146"/>
      <c r="K93" s="146"/>
      <c r="L93" s="146"/>
      <c r="M93" s="146"/>
      <c r="N93" s="146"/>
      <c r="O93" s="146"/>
    </row>
    <row r="94" spans="1:15" ht="15.75" customHeight="1" x14ac:dyDescent="0.3">
      <c r="A94" s="147"/>
      <c r="B94" s="76"/>
      <c r="C94" s="77"/>
      <c r="D94" s="77"/>
      <c r="E94" s="77"/>
      <c r="F94" s="78"/>
      <c r="G94" s="5"/>
      <c r="H94" s="5"/>
      <c r="J94" s="146"/>
      <c r="K94" s="146"/>
      <c r="L94" s="146"/>
      <c r="M94" s="146"/>
      <c r="N94" s="146"/>
      <c r="O94" s="146"/>
    </row>
    <row r="95" spans="1:15" ht="15" x14ac:dyDescent="0.3">
      <c r="A95" s="147"/>
      <c r="B95" s="76"/>
      <c r="C95" s="77"/>
      <c r="D95" s="77"/>
      <c r="E95" s="77"/>
      <c r="F95" s="78"/>
      <c r="G95" s="5"/>
      <c r="H95" s="5"/>
      <c r="J95" s="146"/>
      <c r="K95" s="146"/>
      <c r="L95" s="146"/>
      <c r="M95" s="146"/>
      <c r="N95" s="146"/>
      <c r="O95" s="146"/>
    </row>
    <row r="96" spans="1:15" ht="15" x14ac:dyDescent="0.3">
      <c r="A96" s="147"/>
      <c r="B96" s="76"/>
      <c r="C96" s="77"/>
      <c r="D96" s="77"/>
      <c r="E96" s="77"/>
      <c r="F96" s="78"/>
      <c r="G96" s="5"/>
      <c r="H96" s="5"/>
      <c r="J96" s="146"/>
      <c r="K96" s="146"/>
      <c r="L96" s="146"/>
      <c r="M96" s="146"/>
      <c r="N96" s="146"/>
      <c r="O96" s="146"/>
    </row>
    <row r="97" spans="1:15" ht="15" customHeight="1" x14ac:dyDescent="0.3">
      <c r="A97" s="147"/>
      <c r="B97" s="79"/>
      <c r="C97" s="80"/>
      <c r="D97" s="80"/>
      <c r="E97" s="80"/>
      <c r="F97" s="81"/>
      <c r="G97" s="5"/>
      <c r="H97" s="5"/>
      <c r="J97" s="146"/>
      <c r="K97" s="146"/>
      <c r="L97" s="146"/>
      <c r="M97" s="146"/>
      <c r="N97" s="146"/>
      <c r="O97" s="146"/>
    </row>
    <row r="98" spans="1:15" ht="15" x14ac:dyDescent="0.3">
      <c r="A98" s="147"/>
      <c r="B98" s="156"/>
      <c r="C98" s="156"/>
      <c r="D98" s="156"/>
      <c r="E98" s="156"/>
      <c r="F98" s="156"/>
      <c r="G98" s="5"/>
      <c r="H98" s="5"/>
    </row>
    <row r="99" spans="1:15" ht="15" x14ac:dyDescent="0.3">
      <c r="A99" s="147"/>
      <c r="B99" s="156"/>
      <c r="C99" s="156"/>
      <c r="D99" s="156"/>
      <c r="E99" s="156"/>
      <c r="F99" s="156"/>
      <c r="G99" s="5"/>
      <c r="H99" s="5"/>
    </row>
    <row r="100" spans="1:15" ht="15" x14ac:dyDescent="0.3">
      <c r="A100" s="147"/>
      <c r="B100" s="156"/>
      <c r="C100" s="156"/>
      <c r="D100" s="156"/>
      <c r="E100" s="156"/>
      <c r="F100" s="156"/>
      <c r="G100" s="5"/>
      <c r="H100" s="5"/>
    </row>
    <row r="101" spans="1:15" ht="15" x14ac:dyDescent="0.3">
      <c r="A101" s="147"/>
      <c r="B101" s="156"/>
      <c r="C101" s="156"/>
      <c r="D101" s="156"/>
      <c r="E101" s="156"/>
      <c r="F101" s="156"/>
      <c r="G101" s="5"/>
      <c r="H101" s="5"/>
    </row>
    <row r="102" spans="1:15" ht="15" x14ac:dyDescent="0.3">
      <c r="A102" s="147"/>
      <c r="B102" s="156"/>
      <c r="C102" s="156"/>
      <c r="D102" s="156"/>
      <c r="E102" s="156"/>
      <c r="F102" s="156"/>
      <c r="G102" s="5"/>
      <c r="H102" s="5"/>
    </row>
    <row r="103" spans="1:15" ht="15" x14ac:dyDescent="0.3">
      <c r="A103" s="147"/>
      <c r="B103" s="156"/>
      <c r="C103" s="156"/>
      <c r="D103" s="156"/>
      <c r="E103" s="156"/>
      <c r="F103" s="156"/>
      <c r="G103" s="5"/>
      <c r="H103" s="5"/>
    </row>
    <row r="104" spans="1:15" ht="15" x14ac:dyDescent="0.3">
      <c r="A104" s="147"/>
      <c r="B104" s="156"/>
      <c r="C104" s="156"/>
      <c r="D104" s="156"/>
      <c r="E104" s="156"/>
      <c r="F104" s="156"/>
      <c r="G104" s="5"/>
      <c r="H104" s="5"/>
    </row>
    <row r="105" spans="1:15" ht="15" x14ac:dyDescent="0.3">
      <c r="A105" s="147"/>
      <c r="B105" s="156"/>
      <c r="C105" s="156"/>
      <c r="D105" s="156"/>
      <c r="E105" s="156"/>
      <c r="F105" s="156"/>
      <c r="G105" s="5"/>
      <c r="H105" s="5"/>
    </row>
    <row r="106" spans="1:15" ht="15" x14ac:dyDescent="0.3">
      <c r="A106" s="147"/>
      <c r="B106" s="156"/>
      <c r="C106" s="156"/>
      <c r="D106" s="156"/>
      <c r="E106" s="156"/>
      <c r="F106" s="156"/>
      <c r="G106" s="5"/>
      <c r="H106" s="5"/>
    </row>
    <row r="107" spans="1:15" ht="15" x14ac:dyDescent="0.3">
      <c r="A107" s="147"/>
      <c r="B107" s="156"/>
      <c r="C107" s="156"/>
      <c r="D107" s="156"/>
      <c r="E107" s="156"/>
      <c r="F107" s="156"/>
      <c r="G107" s="5"/>
      <c r="H107" s="5"/>
    </row>
    <row r="108" spans="1:15" ht="15" x14ac:dyDescent="0.3">
      <c r="A108" s="147"/>
      <c r="B108" s="156"/>
      <c r="C108" s="156"/>
      <c r="D108" s="156"/>
      <c r="E108" s="156"/>
      <c r="F108" s="156"/>
      <c r="G108" s="5"/>
      <c r="H108" s="5"/>
    </row>
    <row r="109" spans="1:15" ht="15" x14ac:dyDescent="0.3">
      <c r="A109" s="147"/>
      <c r="B109" s="156"/>
      <c r="C109" s="156"/>
      <c r="D109" s="156"/>
      <c r="E109" s="156"/>
      <c r="F109" s="156"/>
      <c r="G109" s="5"/>
      <c r="H109" s="5"/>
    </row>
    <row r="110" spans="1:15" x14ac:dyDescent="0.3">
      <c r="G110" s="5"/>
      <c r="H110" s="5"/>
    </row>
    <row r="111" spans="1:15" x14ac:dyDescent="0.3">
      <c r="G111" s="5"/>
      <c r="H111" s="5"/>
    </row>
    <row r="112" spans="1:15" x14ac:dyDescent="0.3">
      <c r="G112" s="5"/>
      <c r="H112" s="5"/>
    </row>
    <row r="113" spans="7:8" x14ac:dyDescent="0.3">
      <c r="G113" s="5"/>
      <c r="H113" s="5"/>
    </row>
    <row r="114" spans="7:8" x14ac:dyDescent="0.3">
      <c r="G114" s="5"/>
      <c r="H114" s="5"/>
    </row>
    <row r="115" spans="7:8" x14ac:dyDescent="0.3">
      <c r="G115" s="5"/>
      <c r="H115" s="5"/>
    </row>
    <row r="116" spans="7:8" x14ac:dyDescent="0.3">
      <c r="G116" s="5"/>
      <c r="H116" s="5"/>
    </row>
    <row r="117" spans="7:8" x14ac:dyDescent="0.3">
      <c r="G117" s="5"/>
      <c r="H117" s="5"/>
    </row>
    <row r="118" spans="7:8" x14ac:dyDescent="0.3">
      <c r="G118" s="5"/>
      <c r="H118" s="5"/>
    </row>
    <row r="119" spans="7:8" x14ac:dyDescent="0.3">
      <c r="G119" s="5"/>
      <c r="H119" s="5"/>
    </row>
  </sheetData>
  <sheetProtection password="8248" sheet="1" objects="1" scenarios="1" selectLockedCells="1"/>
  <mergeCells count="13">
    <mergeCell ref="C81:F81"/>
    <mergeCell ref="C82:F82"/>
    <mergeCell ref="C83:F83"/>
    <mergeCell ref="B85:F86"/>
    <mergeCell ref="B52:F52"/>
    <mergeCell ref="B37:F37"/>
    <mergeCell ref="B31:F31"/>
    <mergeCell ref="B2:F2"/>
    <mergeCell ref="B4:F4"/>
    <mergeCell ref="B9:F9"/>
    <mergeCell ref="B17:F17"/>
    <mergeCell ref="C79:F79"/>
    <mergeCell ref="C80:F80"/>
  </mergeCells>
  <conditionalFormatting sqref="H4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F7 F10:F15 F18:F29 F32:F35 F38:F50 F53:F73">
    <cfRule type="cellIs" dxfId="4" priority="16" operator="equal">
      <formula>"Y"</formula>
    </cfRule>
    <cfRule type="cellIs" dxfId="3" priority="17" operator="equal">
      <formula>"G"</formula>
    </cfRule>
    <cfRule type="cellIs" dxfId="2" priority="18" operator="equal">
      <formula>"R"</formula>
    </cfRule>
  </conditionalFormatting>
  <dataValidations count="1">
    <dataValidation type="list" allowBlank="1" showInputMessage="1" showErrorMessage="1" sqref="E53:E73 E18:E29 E10:E15 E5:E7 E32:E35 E38:E50">
      <formula1>$B$79:$B$84</formula1>
    </dataValidation>
  </dataValidations>
  <pageMargins left="0.7" right="0.7" top="0.75" bottom="0.75" header="0.3" footer="0.3"/>
  <pageSetup scale="98" orientation="portrait" r:id="rId1"/>
  <rowBreaks count="2" manualBreakCount="2">
    <brk id="25" max="5" man="1"/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J76"/>
  <sheetViews>
    <sheetView showGridLines="0" workbookViewId="0">
      <selection activeCell="B18" sqref="B18"/>
    </sheetView>
  </sheetViews>
  <sheetFormatPr defaultColWidth="9.109375" defaultRowHeight="13.2" x14ac:dyDescent="0.25"/>
  <cols>
    <col min="1" max="1" width="16.6640625" style="243" customWidth="1"/>
    <col min="2" max="2" width="19.5546875" style="249" customWidth="1"/>
    <col min="3" max="6" width="19.5546875" style="243" customWidth="1"/>
    <col min="7" max="7" width="18.109375" style="243" customWidth="1"/>
    <col min="8" max="8" width="78.5546875" style="243" bestFit="1" customWidth="1"/>
    <col min="9" max="9" width="22.5546875" style="243" customWidth="1"/>
    <col min="10" max="16384" width="9.109375" style="243"/>
  </cols>
  <sheetData>
    <row r="1" spans="1:8" ht="17.399999999999999" x14ac:dyDescent="0.3">
      <c r="A1" s="240"/>
      <c r="B1" s="241" t="s">
        <v>148</v>
      </c>
      <c r="C1" s="241"/>
      <c r="D1" s="241"/>
      <c r="E1" s="241"/>
      <c r="F1" s="241"/>
      <c r="G1" s="242">
        <f>COUNTA(B6)+COUNTA(C56)</f>
        <v>1</v>
      </c>
      <c r="H1" s="242">
        <f>'[1]Cover Sheet'!C17</f>
        <v>0</v>
      </c>
    </row>
    <row r="2" spans="1:8" ht="17.399999999999999" x14ac:dyDescent="0.3">
      <c r="A2" s="240"/>
      <c r="B2" s="241" t="s">
        <v>147</v>
      </c>
      <c r="C2" s="241"/>
      <c r="D2" s="241"/>
      <c r="E2" s="241"/>
      <c r="F2" s="241"/>
      <c r="H2" s="242" t="s">
        <v>225</v>
      </c>
    </row>
    <row r="3" spans="1:8" x14ac:dyDescent="0.25">
      <c r="B3" s="244" t="s">
        <v>146</v>
      </c>
      <c r="C3" s="244"/>
      <c r="D3" s="244"/>
      <c r="E3" s="244"/>
      <c r="F3" s="244"/>
    </row>
    <row r="4" spans="1:8" ht="16.5" customHeight="1" thickBot="1" x14ac:dyDescent="0.3">
      <c r="A4" s="245" t="s">
        <v>145</v>
      </c>
      <c r="B4" s="246">
        <f>Cover!C7</f>
        <v>0</v>
      </c>
      <c r="C4" s="247"/>
      <c r="D4" s="247"/>
      <c r="E4" s="245" t="s">
        <v>226</v>
      </c>
      <c r="F4" s="248"/>
    </row>
    <row r="5" spans="1:8" ht="15.75" customHeight="1" thickBot="1" x14ac:dyDescent="0.3">
      <c r="E5" s="245" t="s">
        <v>123</v>
      </c>
      <c r="F5" s="250"/>
    </row>
    <row r="6" spans="1:8" ht="15.75" customHeight="1" thickBot="1" x14ac:dyDescent="0.3">
      <c r="A6" s="245" t="s">
        <v>227</v>
      </c>
      <c r="B6" s="251">
        <f>Cover!C17</f>
        <v>0</v>
      </c>
      <c r="C6" s="251"/>
      <c r="D6" s="251"/>
      <c r="E6" s="245" t="s">
        <v>144</v>
      </c>
      <c r="F6" s="252">
        <f>Cover!C12</f>
        <v>0</v>
      </c>
    </row>
    <row r="7" spans="1:8" ht="12.9" customHeight="1" thickBot="1" x14ac:dyDescent="0.3">
      <c r="A7" s="245"/>
    </row>
    <row r="8" spans="1:8" s="257" customFormat="1" ht="33.75" customHeight="1" thickBot="1" x14ac:dyDescent="0.35">
      <c r="A8" s="253" t="s">
        <v>143</v>
      </c>
      <c r="B8" s="254" t="s">
        <v>228</v>
      </c>
      <c r="C8" s="255"/>
      <c r="D8" s="254"/>
      <c r="E8" s="255"/>
      <c r="F8" s="256"/>
    </row>
    <row r="9" spans="1:8" ht="15" customHeight="1" x14ac:dyDescent="0.25">
      <c r="A9" s="258" t="s">
        <v>142</v>
      </c>
      <c r="B9" s="259"/>
      <c r="C9" s="260"/>
      <c r="D9" s="261"/>
      <c r="E9" s="262"/>
      <c r="F9" s="261"/>
    </row>
    <row r="10" spans="1:8" ht="15" customHeight="1" thickBot="1" x14ac:dyDescent="0.3">
      <c r="A10" s="263" t="s">
        <v>141</v>
      </c>
      <c r="B10" s="264"/>
      <c r="C10" s="265"/>
      <c r="D10" s="266"/>
      <c r="E10" s="265"/>
      <c r="F10" s="266"/>
      <c r="G10" s="267"/>
      <c r="H10" s="268"/>
    </row>
    <row r="11" spans="1:8" ht="12.9" customHeight="1" thickBot="1" x14ac:dyDescent="0.3">
      <c r="A11" s="269"/>
      <c r="B11" s="270">
        <v>1</v>
      </c>
      <c r="C11" s="271">
        <v>2</v>
      </c>
      <c r="D11" s="272">
        <v>3</v>
      </c>
      <c r="E11" s="271">
        <v>4</v>
      </c>
      <c r="F11" s="270">
        <v>5</v>
      </c>
      <c r="G11" s="267"/>
      <c r="H11" s="268"/>
    </row>
    <row r="12" spans="1:8" ht="12.9" customHeight="1" x14ac:dyDescent="0.25">
      <c r="A12" s="273">
        <v>1</v>
      </c>
      <c r="B12" s="274"/>
      <c r="C12" s="275"/>
      <c r="D12" s="275"/>
      <c r="E12" s="275"/>
      <c r="F12" s="276"/>
      <c r="H12" s="268"/>
    </row>
    <row r="13" spans="1:8" ht="12.9" customHeight="1" x14ac:dyDescent="0.25">
      <c r="A13" s="273">
        <v>2</v>
      </c>
      <c r="B13" s="277" t="s">
        <v>228</v>
      </c>
      <c r="C13" s="278"/>
      <c r="D13" s="278"/>
      <c r="E13" s="278"/>
      <c r="F13" s="279"/>
      <c r="G13" s="280"/>
      <c r="H13" s="268"/>
    </row>
    <row r="14" spans="1:8" ht="12.9" customHeight="1" x14ac:dyDescent="0.25">
      <c r="A14" s="273">
        <v>3</v>
      </c>
      <c r="B14" s="277" t="s">
        <v>228</v>
      </c>
      <c r="C14" s="278"/>
      <c r="D14" s="278"/>
      <c r="E14" s="278"/>
      <c r="F14" s="279"/>
      <c r="G14" s="267"/>
      <c r="H14" s="268"/>
    </row>
    <row r="15" spans="1:8" ht="12.9" customHeight="1" x14ac:dyDescent="0.25">
      <c r="A15" s="273">
        <v>4</v>
      </c>
      <c r="B15" s="277"/>
      <c r="C15" s="278"/>
      <c r="D15" s="278"/>
      <c r="E15" s="278"/>
      <c r="F15" s="279"/>
      <c r="G15" s="267"/>
      <c r="H15" s="268"/>
    </row>
    <row r="16" spans="1:8" ht="12.9" customHeight="1" x14ac:dyDescent="0.25">
      <c r="A16" s="273">
        <v>5</v>
      </c>
      <c r="B16" s="277"/>
      <c r="C16" s="278"/>
      <c r="D16" s="278"/>
      <c r="E16" s="278"/>
      <c r="F16" s="279"/>
      <c r="G16" s="267"/>
      <c r="H16" s="268"/>
    </row>
    <row r="17" spans="1:8" ht="12.9" customHeight="1" x14ac:dyDescent="0.25">
      <c r="A17" s="273">
        <v>6</v>
      </c>
      <c r="B17" s="277"/>
      <c r="C17" s="278"/>
      <c r="D17" s="278"/>
      <c r="E17" s="278"/>
      <c r="F17" s="279"/>
      <c r="H17" s="268"/>
    </row>
    <row r="18" spans="1:8" ht="12.9" customHeight="1" x14ac:dyDescent="0.25">
      <c r="A18" s="273">
        <v>7</v>
      </c>
      <c r="B18" s="277"/>
      <c r="C18" s="278"/>
      <c r="D18" s="278"/>
      <c r="E18" s="278"/>
      <c r="F18" s="279"/>
      <c r="H18" s="268"/>
    </row>
    <row r="19" spans="1:8" ht="12.9" customHeight="1" x14ac:dyDescent="0.25">
      <c r="A19" s="273">
        <v>8</v>
      </c>
      <c r="B19" s="277"/>
      <c r="C19" s="278"/>
      <c r="D19" s="278"/>
      <c r="E19" s="278"/>
      <c r="F19" s="279"/>
      <c r="H19" s="268"/>
    </row>
    <row r="20" spans="1:8" ht="12.9" customHeight="1" x14ac:dyDescent="0.25">
      <c r="A20" s="273">
        <v>9</v>
      </c>
      <c r="B20" s="277"/>
      <c r="C20" s="278"/>
      <c r="D20" s="278"/>
      <c r="E20" s="278"/>
      <c r="F20" s="279"/>
      <c r="H20" s="268"/>
    </row>
    <row r="21" spans="1:8" ht="12.9" customHeight="1" x14ac:dyDescent="0.25">
      <c r="A21" s="273">
        <v>10</v>
      </c>
      <c r="B21" s="277"/>
      <c r="C21" s="278"/>
      <c r="D21" s="278"/>
      <c r="E21" s="278"/>
      <c r="F21" s="279"/>
      <c r="H21" s="268"/>
    </row>
    <row r="22" spans="1:8" ht="12.9" customHeight="1" x14ac:dyDescent="0.25">
      <c r="A22" s="273">
        <v>11</v>
      </c>
      <c r="B22" s="277"/>
      <c r="C22" s="278"/>
      <c r="D22" s="278"/>
      <c r="E22" s="278"/>
      <c r="F22" s="279"/>
      <c r="H22" s="268"/>
    </row>
    <row r="23" spans="1:8" ht="12.9" customHeight="1" x14ac:dyDescent="0.25">
      <c r="A23" s="273">
        <v>12</v>
      </c>
      <c r="B23" s="277"/>
      <c r="C23" s="278"/>
      <c r="D23" s="278"/>
      <c r="E23" s="278"/>
      <c r="F23" s="279"/>
    </row>
    <row r="24" spans="1:8" ht="12.9" customHeight="1" x14ac:dyDescent="0.25">
      <c r="A24" s="273">
        <v>13</v>
      </c>
      <c r="B24" s="277"/>
      <c r="C24" s="278"/>
      <c r="D24" s="278"/>
      <c r="E24" s="278"/>
      <c r="F24" s="279"/>
    </row>
    <row r="25" spans="1:8" ht="12.9" customHeight="1" x14ac:dyDescent="0.25">
      <c r="A25" s="273">
        <v>14</v>
      </c>
      <c r="B25" s="277"/>
      <c r="C25" s="278"/>
      <c r="D25" s="278"/>
      <c r="E25" s="278"/>
      <c r="F25" s="279"/>
    </row>
    <row r="26" spans="1:8" ht="12.9" customHeight="1" x14ac:dyDescent="0.25">
      <c r="A26" s="273">
        <v>15</v>
      </c>
      <c r="B26" s="277"/>
      <c r="C26" s="278"/>
      <c r="D26" s="278"/>
      <c r="E26" s="278"/>
      <c r="F26" s="279"/>
    </row>
    <row r="27" spans="1:8" ht="12.9" customHeight="1" x14ac:dyDescent="0.25">
      <c r="A27" s="273">
        <v>16</v>
      </c>
      <c r="B27" s="277"/>
      <c r="C27" s="278"/>
      <c r="D27" s="278"/>
      <c r="E27" s="278"/>
      <c r="F27" s="279"/>
    </row>
    <row r="28" spans="1:8" ht="12.9" customHeight="1" x14ac:dyDescent="0.25">
      <c r="A28" s="273">
        <v>17</v>
      </c>
      <c r="B28" s="277"/>
      <c r="C28" s="278"/>
      <c r="D28" s="278"/>
      <c r="E28" s="278"/>
      <c r="F28" s="279"/>
    </row>
    <row r="29" spans="1:8" ht="12.9" customHeight="1" x14ac:dyDescent="0.25">
      <c r="A29" s="273">
        <v>18</v>
      </c>
      <c r="B29" s="277"/>
      <c r="C29" s="278"/>
      <c r="D29" s="278"/>
      <c r="E29" s="278"/>
      <c r="F29" s="279"/>
    </row>
    <row r="30" spans="1:8" ht="12.9" customHeight="1" x14ac:dyDescent="0.25">
      <c r="A30" s="273">
        <v>19</v>
      </c>
      <c r="B30" s="277"/>
      <c r="C30" s="278"/>
      <c r="D30" s="278"/>
      <c r="E30" s="278"/>
      <c r="F30" s="279"/>
    </row>
    <row r="31" spans="1:8" ht="12.9" customHeight="1" x14ac:dyDescent="0.25">
      <c r="A31" s="273">
        <v>20</v>
      </c>
      <c r="B31" s="277"/>
      <c r="C31" s="278"/>
      <c r="D31" s="278"/>
      <c r="E31" s="278"/>
      <c r="F31" s="279"/>
    </row>
    <row r="32" spans="1:8" ht="12.9" customHeight="1" x14ac:dyDescent="0.25">
      <c r="A32" s="273">
        <v>21</v>
      </c>
      <c r="B32" s="277"/>
      <c r="C32" s="278"/>
      <c r="D32" s="278"/>
      <c r="E32" s="278"/>
      <c r="F32" s="279"/>
    </row>
    <row r="33" spans="1:10" ht="12.9" customHeight="1" x14ac:dyDescent="0.25">
      <c r="A33" s="273">
        <v>22</v>
      </c>
      <c r="B33" s="277"/>
      <c r="C33" s="278"/>
      <c r="D33" s="278"/>
      <c r="E33" s="278"/>
      <c r="F33" s="279"/>
    </row>
    <row r="34" spans="1:10" ht="12.9" customHeight="1" x14ac:dyDescent="0.25">
      <c r="A34" s="273">
        <v>23</v>
      </c>
      <c r="B34" s="277"/>
      <c r="C34" s="278"/>
      <c r="D34" s="278"/>
      <c r="E34" s="278"/>
      <c r="F34" s="279"/>
    </row>
    <row r="35" spans="1:10" ht="12.9" customHeight="1" x14ac:dyDescent="0.25">
      <c r="A35" s="273">
        <v>24</v>
      </c>
      <c r="B35" s="277"/>
      <c r="C35" s="278"/>
      <c r="D35" s="278"/>
      <c r="E35" s="278"/>
      <c r="F35" s="279"/>
    </row>
    <row r="36" spans="1:10" ht="12.9" customHeight="1" x14ac:dyDescent="0.25">
      <c r="A36" s="273">
        <v>25</v>
      </c>
      <c r="B36" s="277"/>
      <c r="C36" s="278"/>
      <c r="D36" s="278"/>
      <c r="E36" s="278"/>
      <c r="F36" s="279"/>
    </row>
    <row r="37" spans="1:10" ht="12.9" customHeight="1" x14ac:dyDescent="0.25">
      <c r="A37" s="273">
        <v>26</v>
      </c>
      <c r="B37" s="277"/>
      <c r="C37" s="278"/>
      <c r="D37" s="278"/>
      <c r="E37" s="278"/>
      <c r="F37" s="279"/>
    </row>
    <row r="38" spans="1:10" ht="12.9" customHeight="1" x14ac:dyDescent="0.25">
      <c r="A38" s="273">
        <v>27</v>
      </c>
      <c r="B38" s="277"/>
      <c r="C38" s="278"/>
      <c r="D38" s="278"/>
      <c r="E38" s="278"/>
      <c r="F38" s="279"/>
    </row>
    <row r="39" spans="1:10" ht="12.9" customHeight="1" x14ac:dyDescent="0.25">
      <c r="A39" s="273">
        <v>28</v>
      </c>
      <c r="B39" s="277"/>
      <c r="C39" s="278"/>
      <c r="D39" s="278"/>
      <c r="E39" s="278"/>
      <c r="F39" s="279"/>
    </row>
    <row r="40" spans="1:10" ht="12.9" customHeight="1" x14ac:dyDescent="0.25">
      <c r="A40" s="273">
        <v>29</v>
      </c>
      <c r="B40" s="277"/>
      <c r="C40" s="278"/>
      <c r="D40" s="278"/>
      <c r="E40" s="278"/>
      <c r="F40" s="279"/>
    </row>
    <row r="41" spans="1:10" ht="12.9" customHeight="1" thickBot="1" x14ac:dyDescent="0.3">
      <c r="A41" s="273">
        <v>30</v>
      </c>
      <c r="B41" s="277"/>
      <c r="C41" s="278"/>
      <c r="D41" s="278"/>
      <c r="E41" s="278"/>
      <c r="F41" s="279"/>
    </row>
    <row r="42" spans="1:10" s="257" customFormat="1" ht="15" customHeight="1" x14ac:dyDescent="0.25">
      <c r="A42" s="281" t="s">
        <v>140</v>
      </c>
      <c r="B42" s="282" t="str">
        <f>IF(B9="","",AVERAGE(B12:B41))</f>
        <v/>
      </c>
      <c r="C42" s="283" t="str">
        <f>IF(C9="","",AVERAGE(C12:C41))</f>
        <v/>
      </c>
      <c r="D42" s="283" t="str">
        <f>IF(D9="","",AVERAGE(D12:D41))</f>
        <v/>
      </c>
      <c r="E42" s="283" t="str">
        <f>IF(E9="","",AVERAGE(E12:E41))</f>
        <v/>
      </c>
      <c r="F42" s="284" t="str">
        <f>IF(F9="","",AVERAGE(F12:F41))</f>
        <v/>
      </c>
    </row>
    <row r="43" spans="1:10" s="257" customFormat="1" ht="15" customHeight="1" x14ac:dyDescent="0.25">
      <c r="A43" s="285" t="s">
        <v>139</v>
      </c>
      <c r="B43" s="286" t="str">
        <f>IF(B9="","",MAX(B12:B41))</f>
        <v/>
      </c>
      <c r="C43" s="287" t="str">
        <f>IF(C9="","",MAX(C12:C41))</f>
        <v/>
      </c>
      <c r="D43" s="287" t="str">
        <f>IF(D9="","",MAX(D12:D41))</f>
        <v/>
      </c>
      <c r="E43" s="287" t="str">
        <f>IF(E9="","",MAX(E12:E41))</f>
        <v/>
      </c>
      <c r="F43" s="288" t="str">
        <f>IF(F9="","",MAX(F12:F41))</f>
        <v/>
      </c>
      <c r="G43" s="289"/>
      <c r="H43" s="289"/>
      <c r="I43" s="289"/>
      <c r="J43" s="289"/>
    </row>
    <row r="44" spans="1:10" s="257" customFormat="1" ht="15" customHeight="1" x14ac:dyDescent="0.25">
      <c r="A44" s="285" t="s">
        <v>138</v>
      </c>
      <c r="B44" s="286" t="str">
        <f>IF(B9="","",MIN(B12:B41))</f>
        <v/>
      </c>
      <c r="C44" s="287" t="str">
        <f>IF(C9="","",MIN(C12:C41))</f>
        <v/>
      </c>
      <c r="D44" s="287" t="str">
        <f>IF(D9="","",MIN(D12:D41))</f>
        <v/>
      </c>
      <c r="E44" s="287" t="str">
        <f>IF(E9="","",MIN(E12:E41))</f>
        <v/>
      </c>
      <c r="F44" s="288" t="str">
        <f>IF(F9="","",MIN(F12:F41))</f>
        <v/>
      </c>
      <c r="G44" s="289"/>
      <c r="H44" s="289"/>
      <c r="I44" s="289"/>
      <c r="J44" s="289"/>
    </row>
    <row r="45" spans="1:10" s="257" customFormat="1" ht="15" customHeight="1" x14ac:dyDescent="0.25">
      <c r="A45" s="285" t="s">
        <v>137</v>
      </c>
      <c r="B45" s="286" t="str">
        <f>IF(B9="","",(B43-B44))</f>
        <v/>
      </c>
      <c r="C45" s="287" t="str">
        <f>IF(C9="","",(C43-C44))</f>
        <v/>
      </c>
      <c r="D45" s="287" t="str">
        <f>IF(D9="","",(D43-D44))</f>
        <v/>
      </c>
      <c r="E45" s="287" t="str">
        <f>IF(E9="","",(E43-E44))</f>
        <v/>
      </c>
      <c r="F45" s="288" t="str">
        <f>IF(F9="","",(F43-F44))</f>
        <v/>
      </c>
      <c r="G45" s="289"/>
      <c r="H45" s="289"/>
      <c r="I45" s="289"/>
      <c r="J45" s="289"/>
    </row>
    <row r="46" spans="1:10" s="257" customFormat="1" ht="15" customHeight="1" x14ac:dyDescent="0.4">
      <c r="A46" s="285" t="s">
        <v>136</v>
      </c>
      <c r="B46" s="286" t="str">
        <f>IF(B9="","",STDEV(B12:B41))</f>
        <v/>
      </c>
      <c r="C46" s="287" t="str">
        <f>IF(C9="","",STDEV(C12:C41))</f>
        <v/>
      </c>
      <c r="D46" s="287" t="str">
        <f>IF(D9="","",STDEV(D12:D41))</f>
        <v/>
      </c>
      <c r="E46" s="287" t="str">
        <f>IF(E9="","",STDEV(E12:E41))</f>
        <v/>
      </c>
      <c r="F46" s="288" t="str">
        <f>IF(F9="","",STDEV(F12:F41))</f>
        <v/>
      </c>
      <c r="G46" s="290"/>
      <c r="H46" s="290"/>
      <c r="I46" s="290"/>
      <c r="J46" s="290"/>
    </row>
    <row r="47" spans="1:10" s="257" customFormat="1" ht="15" customHeight="1" x14ac:dyDescent="0.4">
      <c r="A47" s="285" t="s">
        <v>135</v>
      </c>
      <c r="B47" s="286" t="str">
        <f>IF(B9="","",(B46*3))</f>
        <v/>
      </c>
      <c r="C47" s="287" t="str">
        <f>IF(C9="","",(C46*3))</f>
        <v/>
      </c>
      <c r="D47" s="287" t="str">
        <f>IF(D9="","",(D46*3))</f>
        <v/>
      </c>
      <c r="E47" s="287" t="str">
        <f>IF(E9="","",(E46*3))</f>
        <v/>
      </c>
      <c r="F47" s="288" t="str">
        <f>IF(F9="","",(F46*3))</f>
        <v/>
      </c>
    </row>
    <row r="48" spans="1:10" s="257" customFormat="1" ht="15" customHeight="1" x14ac:dyDescent="0.4">
      <c r="A48" s="285" t="s">
        <v>134</v>
      </c>
      <c r="B48" s="286" t="str">
        <f>IF(B10="","",(B46*6))</f>
        <v/>
      </c>
      <c r="C48" s="287" t="str">
        <f>IF(C10="","",(C46*6))</f>
        <v/>
      </c>
      <c r="D48" s="287" t="str">
        <f>IF(D10="","",(D46*6))</f>
        <v/>
      </c>
      <c r="E48" s="287" t="str">
        <f>IF(E10="","",(E46*6))</f>
        <v/>
      </c>
      <c r="F48" s="288" t="str">
        <f>IF(F10="","",(F46*6))</f>
        <v/>
      </c>
      <c r="G48" s="289"/>
      <c r="H48" s="291"/>
    </row>
    <row r="49" spans="1:8" s="257" customFormat="1" ht="15" customHeight="1" x14ac:dyDescent="0.25">
      <c r="A49" s="285" t="s">
        <v>133</v>
      </c>
      <c r="B49" s="286" t="str">
        <f>IF(B9="","",((B9-B10)/B48))</f>
        <v/>
      </c>
      <c r="C49" s="287" t="str">
        <f>IF(C9="","",((C9-C10)/C48))</f>
        <v/>
      </c>
      <c r="D49" s="287" t="str">
        <f>IF(D9="","",((D9-D10)/D48))</f>
        <v/>
      </c>
      <c r="E49" s="287" t="str">
        <f>IF(E9="","",((E9-E10)/E48))</f>
        <v/>
      </c>
      <c r="F49" s="288" t="str">
        <f>IF(F9="","",((F9-F10)/F48))</f>
        <v/>
      </c>
      <c r="G49" s="289"/>
    </row>
    <row r="50" spans="1:8" s="257" customFormat="1" ht="15" customHeight="1" x14ac:dyDescent="0.25">
      <c r="A50" s="285" t="s">
        <v>132</v>
      </c>
      <c r="B50" s="286" t="str">
        <f>IF(B9="","",((B9-B42)/B47))</f>
        <v/>
      </c>
      <c r="C50" s="287" t="str">
        <f>IF(C9="","",((C9-C42)/C47))</f>
        <v/>
      </c>
      <c r="D50" s="287" t="str">
        <f>IF(D9="","",((D9-D42)/D47))</f>
        <v/>
      </c>
      <c r="E50" s="287" t="str">
        <f>IF(E9="","",((E9-E42)/E47))</f>
        <v/>
      </c>
      <c r="F50" s="288" t="str">
        <f>IF(F9="","",((F9-F42)/F47))</f>
        <v/>
      </c>
      <c r="G50" s="289"/>
      <c r="H50" s="292"/>
    </row>
    <row r="51" spans="1:8" s="257" customFormat="1" ht="15" customHeight="1" x14ac:dyDescent="0.25">
      <c r="A51" s="285" t="s">
        <v>131</v>
      </c>
      <c r="B51" s="286" t="str">
        <f>IF(B9="","",((B42-B10)/B47))</f>
        <v/>
      </c>
      <c r="C51" s="287" t="str">
        <f>IF(C9="","",((C42-C10)/C47))</f>
        <v/>
      </c>
      <c r="D51" s="287" t="str">
        <f>IF(D9="","",((D42-D10)/D47))</f>
        <v/>
      </c>
      <c r="E51" s="287" t="str">
        <f>IF(E9="","",((E42-E10)/E47))</f>
        <v/>
      </c>
      <c r="F51" s="288" t="str">
        <f>IF(F9="","",((F42-F10)/F47))</f>
        <v/>
      </c>
      <c r="G51" s="289"/>
    </row>
    <row r="52" spans="1:8" s="257" customFormat="1" ht="15" customHeight="1" thickBot="1" x14ac:dyDescent="0.3">
      <c r="A52" s="293" t="s">
        <v>130</v>
      </c>
      <c r="B52" s="294" t="str">
        <f>IF(B9="","",MIN(B50:B51))</f>
        <v/>
      </c>
      <c r="C52" s="295" t="str">
        <f>IF(C9="","",MIN(C50:C51))</f>
        <v/>
      </c>
      <c r="D52" s="295" t="str">
        <f>IF(D9="","",MIN(D50:D51))</f>
        <v/>
      </c>
      <c r="E52" s="295" t="str">
        <f>IF(E9="","",MIN(E50:E51))</f>
        <v/>
      </c>
      <c r="F52" s="296" t="str">
        <f>IF(F9="","",MIN(F50:F51))</f>
        <v/>
      </c>
      <c r="G52" s="289"/>
    </row>
    <row r="53" spans="1:8" x14ac:dyDescent="0.25">
      <c r="F53" s="297" t="s">
        <v>127</v>
      </c>
      <c r="G53" s="298"/>
    </row>
    <row r="54" spans="1:8" x14ac:dyDescent="0.25">
      <c r="A54" s="299" t="s">
        <v>129</v>
      </c>
      <c r="B54" s="290"/>
      <c r="C54" s="300"/>
      <c r="D54" s="300"/>
      <c r="E54" s="300"/>
      <c r="F54" s="297" t="s">
        <v>126</v>
      </c>
    </row>
    <row r="55" spans="1:8" x14ac:dyDescent="0.25">
      <c r="A55" s="300"/>
      <c r="B55" s="290"/>
      <c r="C55" s="300"/>
      <c r="D55" s="300"/>
      <c r="E55" s="300"/>
    </row>
    <row r="56" spans="1:8" ht="12.9" customHeight="1" x14ac:dyDescent="0.25">
      <c r="B56" s="301" t="s">
        <v>128</v>
      </c>
      <c r="C56" s="302"/>
      <c r="D56" s="303"/>
      <c r="E56" s="301"/>
      <c r="F56" s="303"/>
    </row>
    <row r="57" spans="1:8" ht="12.9" customHeight="1" x14ac:dyDescent="0.25">
      <c r="B57" s="301"/>
      <c r="C57" s="301"/>
      <c r="D57" s="303"/>
      <c r="E57" s="301"/>
      <c r="F57" s="303"/>
    </row>
    <row r="58" spans="1:8" ht="13.8" thickBot="1" x14ac:dyDescent="0.3">
      <c r="B58" s="245" t="s">
        <v>125</v>
      </c>
      <c r="C58" s="304"/>
      <c r="D58" s="304"/>
      <c r="E58" s="245" t="s">
        <v>229</v>
      </c>
      <c r="F58" s="305"/>
    </row>
    <row r="59" spans="1:8" x14ac:dyDescent="0.25">
      <c r="B59" s="245"/>
      <c r="C59" s="300"/>
      <c r="D59" s="300"/>
      <c r="E59" s="245"/>
    </row>
    <row r="60" spans="1:8" ht="13.8" thickBot="1" x14ac:dyDescent="0.3">
      <c r="B60" s="245" t="s">
        <v>124</v>
      </c>
      <c r="C60" s="304"/>
      <c r="D60" s="304"/>
      <c r="E60" s="245" t="s">
        <v>123</v>
      </c>
      <c r="F60" s="305"/>
    </row>
    <row r="65" spans="2:2" x14ac:dyDescent="0.25">
      <c r="B65" s="243"/>
    </row>
    <row r="66" spans="2:2" x14ac:dyDescent="0.25">
      <c r="B66" s="243"/>
    </row>
    <row r="67" spans="2:2" x14ac:dyDescent="0.25">
      <c r="B67" s="243"/>
    </row>
    <row r="68" spans="2:2" x14ac:dyDescent="0.25">
      <c r="B68" s="243"/>
    </row>
    <row r="69" spans="2:2" x14ac:dyDescent="0.25">
      <c r="B69" s="243"/>
    </row>
    <row r="70" spans="2:2" x14ac:dyDescent="0.25">
      <c r="B70" s="243"/>
    </row>
    <row r="71" spans="2:2" x14ac:dyDescent="0.25">
      <c r="B71" s="243"/>
    </row>
    <row r="72" spans="2:2" x14ac:dyDescent="0.25">
      <c r="B72" s="243"/>
    </row>
    <row r="73" spans="2:2" x14ac:dyDescent="0.25">
      <c r="B73" s="243"/>
    </row>
    <row r="74" spans="2:2" x14ac:dyDescent="0.25">
      <c r="B74" s="243"/>
    </row>
    <row r="75" spans="2:2" x14ac:dyDescent="0.25">
      <c r="B75" s="243"/>
    </row>
    <row r="76" spans="2:2" x14ac:dyDescent="0.25">
      <c r="B76" s="243"/>
    </row>
  </sheetData>
  <sheetProtection selectLockedCells="1"/>
  <mergeCells count="7">
    <mergeCell ref="B1:F1"/>
    <mergeCell ref="B2:F2"/>
    <mergeCell ref="B3:F3"/>
    <mergeCell ref="C60:D60"/>
    <mergeCell ref="C58:D58"/>
    <mergeCell ref="B4:D4"/>
    <mergeCell ref="B6:D6"/>
  </mergeCells>
  <conditionalFormatting sqref="C56">
    <cfRule type="cellIs" dxfId="1" priority="2" stopIfTrue="1" operator="greaterThan">
      <formula>0</formula>
    </cfRule>
  </conditionalFormatting>
  <conditionalFormatting sqref="B6:D6">
    <cfRule type="cellIs" dxfId="0" priority="1" stopIfTrue="1" operator="greaterThan">
      <formula>0</formula>
    </cfRule>
  </conditionalFormatting>
  <dataValidations count="3">
    <dataValidation allowBlank="1" showErrorMessage="1" prompt="Cell will auto populate from the Cover Sheet" sqref="B4:D4"/>
    <dataValidation type="list" allowBlank="1" showInputMessage="1" showErrorMessage="1" sqref="C56">
      <formula1>$F$53:$F$55</formula1>
    </dataValidation>
    <dataValidation type="list" allowBlank="1" showInputMessage="1" showErrorMessage="1" sqref="B6:D6">
      <formula1>$H$1:$H$3</formula1>
    </dataValidation>
  </dataValidations>
  <pageMargins left="0.25" right="0.25" top="0" bottom="0" header="0" footer="0"/>
  <pageSetup paperSize="9" scale="86" orientation="portrait" r:id="rId1"/>
  <headerFooter alignWithMargins="0"/>
  <ignoredErrors>
    <ignoredError sqref="C42:F46" formulaRange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RWlpNWUM8L1VzZXJOYW1lPjxEYXRlVGltZT4yLzI0LzIwMjMgODozNTowNiBQTTwvRGF0ZVRpbWU+PExhYmVsU3RyaW5nPk5vIE1hcmtpbmc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dad829c5-53b4-4e34-bc00-a464cc36b94c" origin="userSelected"/>
</file>

<file path=customXml/itemProps1.xml><?xml version="1.0" encoding="utf-8"?>
<ds:datastoreItem xmlns:ds="http://schemas.openxmlformats.org/officeDocument/2006/customXml" ds:itemID="{32982C34-5C7F-433D-BACF-1E598E88E6C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CF67F390-0D4F-459A-A3C9-2A20BD88723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Procedure</vt:lpstr>
      <vt:lpstr>Cover</vt:lpstr>
      <vt:lpstr>Audit</vt:lpstr>
      <vt:lpstr>Dock Audit</vt:lpstr>
      <vt:lpstr>h</vt:lpstr>
      <vt:lpstr>Audit!Print_Area</vt:lpstr>
      <vt:lpstr>Cover!Print_Area</vt:lpstr>
      <vt:lpstr>'Dock Audit'!Print_Area</vt:lpstr>
      <vt:lpstr>Procedure!Print_Area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2023-02-24T20:41:10Z</cp:lastPrinted>
  <dcterms:created xsi:type="dcterms:W3CDTF">2011-06-09T11:56:34Z</dcterms:created>
  <dcterms:modified xsi:type="dcterms:W3CDTF">2023-02-24T20:53:42Z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bd17f4f0-5e7a-42d4-ad2c-ccf577342e22</vt:lpwstr>
  </property>
  <property fmtid="{D5CDD505-2E9C-101B-9397-08002B2CF9AE}" pid="3" name="bjDocumentSecurityLabel">
    <vt:lpwstr>No Marking</vt:lpwstr>
  </property>
  <property fmtid="{D5CDD505-2E9C-101B-9397-08002B2CF9AE}" pid="4" name="bjSaver">
    <vt:lpwstr>FUlIsjTo+XLKZAAjafTtc4z997BIgofK</vt:lpwstr>
  </property>
  <property fmtid="{D5CDD505-2E9C-101B-9397-08002B2CF9AE}" pid="5" name="bjClsUserRVM">
    <vt:lpwstr>[]</vt:lpwstr>
  </property>
  <property fmtid="{D5CDD505-2E9C-101B-9397-08002B2CF9AE}" pid="6" name="bjLabelHistoryID">
    <vt:lpwstr>{32982C34-5C7F-433D-BACF-1E598E88E6CD}</vt:lpwstr>
  </property>
</Properties>
</file>